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ogdanov_iv\Desktop\Рабочий стол\Тендер КРС 2025\1 Запрос\Форма 3 Договор Вики\"/>
    </mc:Choice>
  </mc:AlternateContent>
  <xr:revisionPtr revIDLastSave="0" documentId="13_ncr:81_{0906BEEA-71AD-4E9A-ABBF-6EEF0674E083}" xr6:coauthVersionLast="36" xr6:coauthVersionMax="36" xr10:uidLastSave="{00000000-0000-0000-0000-000000000000}"/>
  <bookViews>
    <workbookView xWindow="900" yWindow="240" windowWidth="14310" windowHeight="12555" xr2:uid="{00000000-000D-0000-FFFF-FFFF00000000}"/>
  </bookViews>
  <sheets>
    <sheet name=" Калькуляция" sheetId="1" r:id="rId1"/>
  </sheets>
  <externalReferences>
    <externalReference r:id="rId2"/>
  </externalReferences>
  <definedNames>
    <definedName name="_xlnm._FilterDatabase" localSheetId="0" hidden="1">' Калькуляция'!$A$10:$G$340</definedName>
    <definedName name="anscount" hidden="1">1</definedName>
    <definedName name="AS2DocOpenMode">"AS2DocumentEdit"</definedName>
    <definedName name="CHECK_LINK_RANGE_1">"Калькуляция!$I$11:$I$132"</definedName>
    <definedName name="DIC_COL_List12">#REF!</definedName>
    <definedName name="DIC_COL1_List13">' Калькуляция'!$B$8</definedName>
    <definedName name="DIC_COL10_List13">' Калькуляция'!$C$159</definedName>
    <definedName name="DIC_COL11_List13">' Калькуляция'!$C$196</definedName>
    <definedName name="DIC_COL12_List13">' Калькуляция'!$C$215</definedName>
    <definedName name="DIC_COL13_List13">' Калькуляция'!$C$230</definedName>
    <definedName name="DIC_COL14_List13">' Калькуляция'!$C$242</definedName>
    <definedName name="DIC_COL15_List13">' Калькуляция'!$C$261</definedName>
    <definedName name="DIC_COL16_List13">' Калькуляция'!$C$298</definedName>
    <definedName name="DIC_COL17_List13">' Калькуляция'!$C$317</definedName>
    <definedName name="DIC_COL18_List13">' Калькуляция'!$C$329</definedName>
    <definedName name="DIC_COL2_List13">' Калькуляция'!$C$35</definedName>
    <definedName name="DIC_COL3_List13">' Калькуляция'!$C$62</definedName>
    <definedName name="DIC_COL4_List13">' Калькуляция'!$C$81</definedName>
    <definedName name="DIC_COL5_List13">' Калькуляция'!$C$93</definedName>
    <definedName name="DIC_COL6_List13">' Калькуляция'!$C$107</definedName>
    <definedName name="DIC_COL7_List13">' Калькуляция'!$C$120</definedName>
    <definedName name="DIC_COL8_List13">' Калькуляция'!$C$128</definedName>
    <definedName name="DIC_COL9_List13">' Калькуляция'!$C$140</definedName>
    <definedName name="dic_mine">[1]Справочники!$T$8:$V$1346</definedName>
    <definedName name="dic_mine_list">[1]Справочники!$T$8:$T$1346</definedName>
    <definedName name="dic_regions">[1]Справочники!$AE$8:$AF$21</definedName>
    <definedName name="dic_regions_list">[1]Справочники!$AE$8:$AE$21</definedName>
    <definedName name="DIC_ROW_List12">#REF!</definedName>
    <definedName name="DIC_ROW_List13">' Калькуляция'!$A$10:$G$10</definedName>
    <definedName name="dic_type_mine">[1]Справочники!$AB$8:$AC$10</definedName>
    <definedName name="dic_type_mine_list">[1]Справочники!$AB$8:$AB$10</definedName>
    <definedName name="docVed">'[1]Общая информация'!$K$17</definedName>
    <definedName name="endDate">'[1]Общая информация'!$K$28</definedName>
    <definedName name="et_List12_itog_header">#REF!</definedName>
    <definedName name="et_List12_usl">#REF!</definedName>
    <definedName name="et_prd_List12">#REF!</definedName>
    <definedName name="fuel_List">[1]Справочники!$K$8:$K$20</definedName>
    <definedName name="Last_Row">IF(Values_Entered,Header_Row+Number_of_Payments,Header_Row)</definedName>
    <definedName name="List12_AT_1">#REF!</definedName>
    <definedName name="List12_AT_2">#REF!</definedName>
    <definedName name="List12_check_columns">#REF!</definedName>
    <definedName name="List12_del_range">#REF!</definedName>
    <definedName name="List12_det">#REF!</definedName>
    <definedName name="List12_filter_range">#REF!</definedName>
    <definedName name="List12_freeze">#REF!</definedName>
    <definedName name="List12_id_row">#REF!</definedName>
    <definedName name="List12_id_type_mine_range">#REF!</definedName>
    <definedName name="List12_itog_columns">#REF!</definedName>
    <definedName name="List12_mine_column">#REF!</definedName>
    <definedName name="List12_number_columns">#REF!</definedName>
    <definedName name="List12_pred_tariff_columns">#REF!</definedName>
    <definedName name="List12_tariff_columns">#REF!</definedName>
    <definedName name="List12_usl_range">#REF!</definedName>
    <definedName name="List12_work_columns">#REF!</definedName>
    <definedName name="List12_yeardata_columns">#REF!</definedName>
    <definedName name="List13_check_range1">' Калькуляция'!$L$27:$O$27</definedName>
    <definedName name="List13_check_range2">' Калькуляция'!$L$135:$O$135</definedName>
    <definedName name="List13_check_range3">' Калькуляция'!$L$222:$O$222</definedName>
    <definedName name="List13_check_range4">' Калькуляция'!$L$237:$O$237</definedName>
    <definedName name="List13_check_range5">' Калькуляция'!$L$324:$O$324</definedName>
    <definedName name="List13_check_rows">' Калькуляция'!$3:$6</definedName>
    <definedName name="List13_first_column">' Калькуляция'!$L:$L</definedName>
    <definedName name="List13_id_col">' Калькуляция'!$G:$G</definedName>
    <definedName name="List13_id_type_mine_range">' Калькуляция'!$L$24:$O$24</definedName>
    <definedName name="List13_tariff_rows">' Калькуляция'!$31:$33</definedName>
    <definedName name="List13_usl_range">' Калькуляция'!$L$20:$O$20</definedName>
    <definedName name="LOAD_List12">#REF!</definedName>
    <definedName name="LOAD_List13">' Калькуляция'!$L$20:$O$337</definedName>
    <definedName name="LOAD1_List13">' Калькуляция'!$L$11:$O$34</definedName>
    <definedName name="LOAD10_List13">' Калькуляция'!$L$160:$O$195</definedName>
    <definedName name="LOAD11_List13">' Калькуляция'!$L$197:$O$214</definedName>
    <definedName name="LOAD12_List13">' Калькуляция'!$L$216:$O$229</definedName>
    <definedName name="LOAD13_List13">' Калькуляция'!$L$231:$O$241</definedName>
    <definedName name="LOAD14_List13">' Калькуляция'!$L$243:$O$260</definedName>
    <definedName name="LOAD15_List13">' Калькуляция'!$L$262:$O$297</definedName>
    <definedName name="LOAD16_List13">' Калькуляция'!$L$299:$O$316</definedName>
    <definedName name="LOAD17_List13">' Калькуляция'!$L$318:$O$328</definedName>
    <definedName name="LOAD18_List13">' Калькуляция'!$L$330:$O$337</definedName>
    <definedName name="LOAD2_List13">' Калькуляция'!$L$36:$O$61</definedName>
    <definedName name="LOAD3_List13">' Калькуляция'!$L$63:$O$80</definedName>
    <definedName name="LOAD4_List13">' Калькуляция'!$L$82:$O$92</definedName>
    <definedName name="LOAD5_List13">' Калькуляция'!$L$94:$O$106</definedName>
    <definedName name="LOAD6_List13">' Калькуляция'!$L$108:$O$119</definedName>
    <definedName name="LOAD7_List13">' Калькуляция'!$L$121:$O$127</definedName>
    <definedName name="LOAD8_List13">' Калькуляция'!$L$129:$O$139</definedName>
    <definedName name="LOAD9_List13">' Калькуляция'!$L$141:$O$158</definedName>
    <definedName name="logical">[1]TEHSHEET!$B$2:$B$3</definedName>
    <definedName name="Number_of_Payments">MATCH(0.01,End_Bal,-1)+1</definedName>
    <definedName name="org">'[1]Общая информация'!$K$19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ay_type_list">[1]TEHSHEET!$D$2:$D$3</definedName>
    <definedName name="Payment_Date">DATE(YEAR(Loan_Start),MONTH(Loan_Start)+Payment_Number,DAY(Loan_Start))</definedName>
    <definedName name="period_cena_list">[1]TEHSHEET!$S$2:$S$61</definedName>
    <definedName name="pIns_List13">' Калькуляция'!$O$20</definedName>
    <definedName name="pInsPrd_List12">#REF!</definedName>
    <definedName name="prd_List12_0">#REF!</definedName>
    <definedName name="prd_List12_1">#REF!</definedName>
    <definedName name="prdStart">'[1]Общая информация'!$K$29</definedName>
    <definedName name="Print_Area_Reset">OFFSET(Full_Print,0,0,Last_Row)</definedName>
    <definedName name="Row_Col_Cat">IF(ISBLANK(Диап_кат),"",--((COLUMN(Диап_кат)-1)&amp;CHOOSE(LEN(ROW(Диап_кат)-1),"0","")&amp;ROW(Диап_кат)-1))</definedName>
    <definedName name="SAP_VERSION">'[1]Селекционный экран BW'!$B$29</definedName>
    <definedName name="SAPBEXrevision">1</definedName>
    <definedName name="SAPBEXsysID">"BW2"</definedName>
    <definedName name="SAPBEXwbID">"479GSPMTNK9HM4ZSIVE5K2SH6"</definedName>
    <definedName name="startDate">'[1]Общая информация'!$K$27</definedName>
    <definedName name="TML_CHECK">[1]Проверка!$A$1</definedName>
    <definedName name="TML_ROLE">[1]TEHSHEET!$E$2</definedName>
    <definedName name="Total_Payment">Scheduled_Payment+Extra_Payment</definedName>
    <definedName name="USL_NAME">'[1]Общая информация'!$J$11</definedName>
    <definedName name="USL_PRD">'[1]Общая информация'!$J$9</definedName>
    <definedName name="Values_Entered">IF(Loan_Amount*Interest_Rate*Loan_Years*Loan_Start&gt;0,1,0)</definedName>
    <definedName name="WITHOUT_PP_LOAD">' Калькуляция'!$L$2</definedName>
    <definedName name="Z_65570A8C_7E82_49D1_A6FD_413B2299BD1E_.wvu.Cols" localSheetId="0" hidden="1">' Калькуляция'!$A:$G</definedName>
    <definedName name="Z_65570A8C_7E82_49D1_A6FD_413B2299BD1E_.wvu.FilterData" localSheetId="0" hidden="1">' Калькуляция'!$A$10:$G$340</definedName>
    <definedName name="Z_65570A8C_7E82_49D1_A6FD_413B2299BD1E_.wvu.PrintArea" localSheetId="0" hidden="1">' Калькуляция'!$I$17:$Q$339</definedName>
    <definedName name="Z_65570A8C_7E82_49D1_A6FD_413B2299BD1E_.wvu.Rows" localSheetId="0" hidden="1">' Калькуляция'!$1:$13,' Калькуляция'!$24:$24</definedName>
    <definedName name="Z_755A9E44_A8D9_4ACB_A07C_9AE3A2B58F09_.wvu.Cols" localSheetId="0" hidden="1">' Калькуляция'!$A:$G</definedName>
    <definedName name="Z_755A9E44_A8D9_4ACB_A07C_9AE3A2B58F09_.wvu.FilterData" localSheetId="0" hidden="1">' Калькуляция'!$A$10:$G$340</definedName>
    <definedName name="Z_755A9E44_A8D9_4ACB_A07C_9AE3A2B58F09_.wvu.PrintArea" localSheetId="0" hidden="1">' Калькуляция'!$I$17:$Q$339</definedName>
    <definedName name="Z_755A9E44_A8D9_4ACB_A07C_9AE3A2B58F09_.wvu.Rows" localSheetId="0" hidden="1">' Калькуляция'!$1:$13,' Калькуляция'!$24:$24</definedName>
    <definedName name="Z_9BD0E42A_D3F4_466C_B2B0_0D99D71E4BFD_.wvu.Cols" localSheetId="0" hidden="1">' Калькуляция'!$A:$G</definedName>
    <definedName name="Z_9BD0E42A_D3F4_466C_B2B0_0D99D71E4BFD_.wvu.FilterData" localSheetId="0" hidden="1">' Калькуляция'!$A$10:$G$340</definedName>
    <definedName name="Z_9BD0E42A_D3F4_466C_B2B0_0D99D71E4BFD_.wvu.PrintArea" localSheetId="0" hidden="1">' Калькуляция'!$I$17:$Q$339</definedName>
    <definedName name="Z_9BD0E42A_D3F4_466C_B2B0_0D99D71E4BFD_.wvu.Rows" localSheetId="0" hidden="1">' Калькуляция'!$1:$13,' Калькуляция'!$24:$24</definedName>
    <definedName name="Z_D7D9E20E_80CE_494F_9E26_A5BCD648F3AB_.wvu.Cols" localSheetId="0" hidden="1">' Калькуляция'!$A:$G</definedName>
    <definedName name="Z_D7D9E20E_80CE_494F_9E26_A5BCD648F3AB_.wvu.FilterData" localSheetId="0" hidden="1">' Калькуляция'!$A$10:$G$340</definedName>
    <definedName name="Z_D7D9E20E_80CE_494F_9E26_A5BCD648F3AB_.wvu.PrintArea" localSheetId="0" hidden="1">' Калькуляция'!$I$17:$Q$339</definedName>
    <definedName name="Z_D7D9E20E_80CE_494F_9E26_A5BCD648F3AB_.wvu.Rows" localSheetId="0" hidden="1">' Калькуляция'!$1:$13,' Калькуляция'!$24:$24</definedName>
    <definedName name="_xlnm.Print_Area" localSheetId="0">' Калькуляция'!$I$17:$Q$339</definedName>
  </definedNames>
  <calcPr calcId="191029"/>
  <customWorkbookViews>
    <customWorkbookView name="Богданов Иван Валерьевич - Личное представление" guid="{D7D9E20E-80CE-494F-9E26-A5BCD648F3AB}" mergeInterval="0" personalView="1" maximized="1" xWindow="-8" yWindow="-8" windowWidth="1936" windowHeight="1056" activeSheetId="1"/>
    <customWorkbookView name="Orlov_pi - Личное представление" guid="{755A9E44-A8D9-4ACB-A07C-9AE3A2B58F09}" mergeInterval="0" personalView="1" maximized="1" xWindow="1" yWindow="1" windowWidth="1458" windowHeight="587" activeSheetId="1"/>
    <customWorkbookView name="Быков Александр Сергеевич - Личное представление" guid="{65570A8C-7E82-49D1-A6FD-413B2299BD1E}" mergeInterval="0" personalView="1" maximized="1" windowWidth="1916" windowHeight="701" activeSheetId="1"/>
    <customWorkbookView name="aatroeglazova - Личное представление" guid="{9BD0E42A-D3F4-466C-B2B0-0D99D71E4BFD}" mergeInterval="0" personalView="1" maximized="1" xWindow="1" yWindow="1" windowWidth="1916" windowHeight="808" activeSheetId="1"/>
  </customWorkbookViews>
</workbook>
</file>

<file path=xl/calcChain.xml><?xml version="1.0" encoding="utf-8"?>
<calcChain xmlns="http://schemas.openxmlformats.org/spreadsheetml/2006/main">
  <c r="O337" i="1" l="1"/>
  <c r="O336" i="1"/>
  <c r="O332" i="1"/>
  <c r="O331" i="1"/>
  <c r="O330" i="1"/>
  <c r="O323" i="1"/>
  <c r="O320" i="1"/>
  <c r="O319" i="1"/>
  <c r="O318" i="1"/>
  <c r="O315" i="1"/>
  <c r="O313" i="1"/>
  <c r="O304" i="1"/>
  <c r="O301" i="1"/>
  <c r="O300" i="1"/>
  <c r="O299" i="1"/>
  <c r="O284" i="1"/>
  <c r="O280" i="1"/>
  <c r="O274" i="1"/>
  <c r="O273" i="1"/>
  <c r="O272" i="1"/>
  <c r="O267" i="1"/>
  <c r="O264" i="1"/>
  <c r="O263" i="1"/>
  <c r="O262" i="1"/>
  <c r="O245" i="1"/>
  <c r="O244" i="1"/>
  <c r="O243" i="1"/>
  <c r="O238" i="1"/>
  <c r="O250" i="1" s="1"/>
  <c r="O236" i="1"/>
  <c r="O233" i="1"/>
  <c r="O232" i="1"/>
  <c r="O231" i="1"/>
  <c r="O229" i="1"/>
  <c r="O228" i="1"/>
  <c r="O221" i="1"/>
  <c r="O218" i="1"/>
  <c r="O217" i="1"/>
  <c r="O216" i="1"/>
  <c r="O213" i="1"/>
  <c r="O211" i="1"/>
  <c r="O202" i="1"/>
  <c r="O199" i="1"/>
  <c r="O198" i="1"/>
  <c r="O197" i="1"/>
  <c r="O182" i="1"/>
  <c r="O178" i="1"/>
  <c r="O172" i="1"/>
  <c r="O171" i="1"/>
  <c r="O170" i="1"/>
  <c r="O165" i="1"/>
  <c r="O162" i="1"/>
  <c r="O161" i="1"/>
  <c r="O160" i="1"/>
  <c r="O154" i="1"/>
  <c r="O143" i="1"/>
  <c r="O142" i="1"/>
  <c r="O141" i="1"/>
  <c r="O136" i="1"/>
  <c r="O157" i="1" s="1"/>
  <c r="O131" i="1"/>
  <c r="O130" i="1"/>
  <c r="O129" i="1"/>
  <c r="O114" i="1"/>
  <c r="O113" i="1" s="1"/>
  <c r="O110" i="1"/>
  <c r="O109" i="1"/>
  <c r="O108" i="1"/>
  <c r="O100" i="1"/>
  <c r="O99" i="1" s="1"/>
  <c r="O96" i="1"/>
  <c r="O95" i="1"/>
  <c r="O94" i="1"/>
  <c r="O88" i="1"/>
  <c r="O87" i="1" s="1"/>
  <c r="O84" i="1"/>
  <c r="O83" i="1"/>
  <c r="O82" i="1"/>
  <c r="O72" i="1"/>
  <c r="O68" i="1"/>
  <c r="O65" i="1"/>
  <c r="O64" i="1"/>
  <c r="O63" i="1"/>
  <c r="O48" i="1"/>
  <c r="O44" i="1"/>
  <c r="O50" i="1" s="1"/>
  <c r="O38" i="1"/>
  <c r="O37" i="1"/>
  <c r="O36" i="1"/>
  <c r="O13" i="1"/>
  <c r="O12" i="1"/>
  <c r="O220" i="1" s="1"/>
  <c r="O11" i="1"/>
  <c r="O246" i="1" s="1"/>
  <c r="O8" i="1"/>
  <c r="O253" i="1" l="1"/>
  <c r="O248" i="1" s="1"/>
  <c r="O335" i="1" s="1"/>
  <c r="O33" i="1" s="1"/>
  <c r="O6" i="1" s="1"/>
  <c r="O256" i="1"/>
  <c r="O259" i="1"/>
  <c r="O52" i="1"/>
  <c r="O112" i="1"/>
  <c r="O66" i="1"/>
  <c r="O67" i="1"/>
  <c r="O85" i="1"/>
  <c r="O97" i="1"/>
  <c r="O111" i="1"/>
  <c r="O132" i="1"/>
  <c r="O144" i="1"/>
  <c r="O235" i="1"/>
  <c r="O247" i="1"/>
  <c r="O134" i="1"/>
  <c r="O265" i="1"/>
  <c r="O286" i="1"/>
  <c r="O288" i="1" s="1"/>
  <c r="O291" i="1" s="1"/>
  <c r="O39" i="1"/>
  <c r="O86" i="1"/>
  <c r="O148" i="1"/>
  <c r="O146" i="1" s="1"/>
  <c r="O163" i="1"/>
  <c r="O184" i="1"/>
  <c r="O266" i="1"/>
  <c r="O302" i="1"/>
  <c r="O333" i="1"/>
  <c r="O98" i="1"/>
  <c r="O133" i="1"/>
  <c r="O145" i="1"/>
  <c r="O40" i="1"/>
  <c r="O151" i="1"/>
  <c r="O164" i="1"/>
  <c r="O186" i="1"/>
  <c r="O200" i="1"/>
  <c r="O303" i="1"/>
  <c r="O321" i="1"/>
  <c r="O334" i="1"/>
  <c r="O201" i="1"/>
  <c r="O219" i="1"/>
  <c r="O322" i="1"/>
  <c r="O234" i="1"/>
  <c r="M228" i="1"/>
  <c r="M229" i="1"/>
  <c r="M337" i="1"/>
  <c r="M336" i="1"/>
  <c r="M72" i="1"/>
  <c r="O293" i="1" l="1"/>
  <c r="O55" i="1"/>
  <c r="O295" i="1"/>
  <c r="O189" i="1"/>
  <c r="O191" i="1" s="1"/>
  <c r="O227" i="1"/>
  <c r="O32" i="1" s="1"/>
  <c r="O5" i="1" s="1"/>
  <c r="M136" i="1"/>
  <c r="M88" i="1"/>
  <c r="M87" i="1" s="1"/>
  <c r="O57" i="1" l="1"/>
  <c r="O59" i="1" s="1"/>
  <c r="O193" i="1"/>
  <c r="M178" i="1"/>
  <c r="N178" i="1"/>
  <c r="O41" i="1" l="1"/>
  <c r="O80" i="1" s="1"/>
  <c r="O31" i="1" s="1"/>
  <c r="N48" i="1"/>
  <c r="O4" i="1" l="1"/>
  <c r="O34" i="1"/>
  <c r="O3" i="1" s="1"/>
  <c r="K339" i="1"/>
  <c r="I339" i="1"/>
  <c r="N337" i="1"/>
  <c r="A337" i="1"/>
  <c r="N336" i="1"/>
  <c r="A336" i="1"/>
  <c r="A335" i="1"/>
  <c r="A334" i="1"/>
  <c r="A333" i="1"/>
  <c r="N332" i="1"/>
  <c r="M332" i="1"/>
  <c r="A332" i="1"/>
  <c r="N331" i="1"/>
  <c r="M331" i="1"/>
  <c r="A331" i="1"/>
  <c r="N330" i="1"/>
  <c r="M330" i="1"/>
  <c r="A330" i="1"/>
  <c r="A328" i="1"/>
  <c r="A327" i="1"/>
  <c r="A326" i="1"/>
  <c r="A325" i="1"/>
  <c r="A324" i="1"/>
  <c r="N323" i="1"/>
  <c r="M323" i="1"/>
  <c r="A323" i="1"/>
  <c r="A322" i="1"/>
  <c r="A321" i="1"/>
  <c r="N320" i="1"/>
  <c r="M320" i="1"/>
  <c r="A320" i="1"/>
  <c r="N319" i="1"/>
  <c r="M319" i="1"/>
  <c r="A319" i="1"/>
  <c r="N318" i="1"/>
  <c r="M318" i="1"/>
  <c r="A318" i="1"/>
  <c r="A316" i="1"/>
  <c r="N315" i="1"/>
  <c r="M315" i="1"/>
  <c r="A315" i="1"/>
  <c r="A314" i="1"/>
  <c r="N313" i="1"/>
  <c r="M313" i="1"/>
  <c r="A313" i="1"/>
  <c r="A312" i="1"/>
  <c r="A311" i="1"/>
  <c r="A310" i="1"/>
  <c r="A309" i="1"/>
  <c r="A308" i="1"/>
  <c r="A306" i="1"/>
  <c r="A305" i="1"/>
  <c r="N304" i="1"/>
  <c r="M304" i="1"/>
  <c r="A304" i="1"/>
  <c r="A303" i="1"/>
  <c r="A302" i="1"/>
  <c r="N301" i="1"/>
  <c r="M301" i="1"/>
  <c r="A301" i="1"/>
  <c r="N300" i="1"/>
  <c r="M300" i="1"/>
  <c r="A300" i="1"/>
  <c r="N299" i="1"/>
  <c r="M299" i="1"/>
  <c r="A299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N284" i="1"/>
  <c r="M284" i="1"/>
  <c r="A284" i="1"/>
  <c r="A283" i="1"/>
  <c r="A282" i="1"/>
  <c r="A281" i="1"/>
  <c r="N280" i="1"/>
  <c r="M280" i="1"/>
  <c r="A280" i="1"/>
  <c r="A279" i="1"/>
  <c r="A278" i="1"/>
  <c r="A277" i="1"/>
  <c r="A276" i="1"/>
  <c r="A275" i="1"/>
  <c r="N274" i="1"/>
  <c r="M274" i="1"/>
  <c r="A274" i="1"/>
  <c r="N273" i="1"/>
  <c r="N272" i="1" s="1"/>
  <c r="M273" i="1"/>
  <c r="M272" i="1" s="1"/>
  <c r="A273" i="1"/>
  <c r="A272" i="1"/>
  <c r="A271" i="1"/>
  <c r="A270" i="1"/>
  <c r="A269" i="1"/>
  <c r="A267" i="1"/>
  <c r="A266" i="1"/>
  <c r="A265" i="1"/>
  <c r="N264" i="1"/>
  <c r="M264" i="1"/>
  <c r="A264" i="1"/>
  <c r="N263" i="1"/>
  <c r="M263" i="1"/>
  <c r="A263" i="1"/>
  <c r="N262" i="1"/>
  <c r="M262" i="1"/>
  <c r="A262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N245" i="1"/>
  <c r="M245" i="1"/>
  <c r="A245" i="1"/>
  <c r="N244" i="1"/>
  <c r="M244" i="1"/>
  <c r="A244" i="1"/>
  <c r="N243" i="1"/>
  <c r="M243" i="1"/>
  <c r="A243" i="1"/>
  <c r="A241" i="1"/>
  <c r="A240" i="1"/>
  <c r="A239" i="1"/>
  <c r="N238" i="1"/>
  <c r="N253" i="1" s="1"/>
  <c r="M238" i="1"/>
  <c r="M256" i="1" s="1"/>
  <c r="A238" i="1"/>
  <c r="A237" i="1"/>
  <c r="A236" i="1"/>
  <c r="A235" i="1"/>
  <c r="A234" i="1"/>
  <c r="N233" i="1"/>
  <c r="M233" i="1"/>
  <c r="A233" i="1"/>
  <c r="N232" i="1"/>
  <c r="M232" i="1"/>
  <c r="A232" i="1"/>
  <c r="N231" i="1"/>
  <c r="M231" i="1"/>
  <c r="A231" i="1"/>
  <c r="N229" i="1"/>
  <c r="A229" i="1"/>
  <c r="N228" i="1"/>
  <c r="A228" i="1"/>
  <c r="A227" i="1"/>
  <c r="A226" i="1"/>
  <c r="A225" i="1"/>
  <c r="A224" i="1"/>
  <c r="A223" i="1"/>
  <c r="A222" i="1"/>
  <c r="N221" i="1"/>
  <c r="M221" i="1"/>
  <c r="A221" i="1"/>
  <c r="A220" i="1"/>
  <c r="A219" i="1"/>
  <c r="N218" i="1"/>
  <c r="M218" i="1"/>
  <c r="A218" i="1"/>
  <c r="N217" i="1"/>
  <c r="M217" i="1"/>
  <c r="A217" i="1"/>
  <c r="N216" i="1"/>
  <c r="M216" i="1"/>
  <c r="A216" i="1"/>
  <c r="A214" i="1"/>
  <c r="N213" i="1"/>
  <c r="M213" i="1"/>
  <c r="A213" i="1"/>
  <c r="A212" i="1"/>
  <c r="N211" i="1"/>
  <c r="M211" i="1"/>
  <c r="A211" i="1"/>
  <c r="A210" i="1"/>
  <c r="A209" i="1"/>
  <c r="A208" i="1"/>
  <c r="A207" i="1"/>
  <c r="A206" i="1"/>
  <c r="A204" i="1"/>
  <c r="A203" i="1"/>
  <c r="N202" i="1"/>
  <c r="M202" i="1"/>
  <c r="A202" i="1"/>
  <c r="A201" i="1"/>
  <c r="A200" i="1"/>
  <c r="N199" i="1"/>
  <c r="M199" i="1"/>
  <c r="A199" i="1"/>
  <c r="N198" i="1"/>
  <c r="M198" i="1"/>
  <c r="A198" i="1"/>
  <c r="N197" i="1"/>
  <c r="M197" i="1"/>
  <c r="A197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N182" i="1"/>
  <c r="M182" i="1"/>
  <c r="A182" i="1"/>
  <c r="A181" i="1"/>
  <c r="A180" i="1"/>
  <c r="A179" i="1"/>
  <c r="M184" i="1"/>
  <c r="A178" i="1"/>
  <c r="A177" i="1"/>
  <c r="A176" i="1"/>
  <c r="A175" i="1"/>
  <c r="A174" i="1"/>
  <c r="A173" i="1"/>
  <c r="N172" i="1"/>
  <c r="M172" i="1"/>
  <c r="A172" i="1"/>
  <c r="N171" i="1"/>
  <c r="N170" i="1" s="1"/>
  <c r="M171" i="1"/>
  <c r="M170" i="1" s="1"/>
  <c r="A171" i="1"/>
  <c r="A170" i="1"/>
  <c r="A169" i="1"/>
  <c r="A168" i="1"/>
  <c r="A167" i="1"/>
  <c r="A165" i="1"/>
  <c r="A164" i="1"/>
  <c r="A163" i="1"/>
  <c r="N162" i="1"/>
  <c r="M162" i="1"/>
  <c r="A162" i="1"/>
  <c r="N161" i="1"/>
  <c r="M161" i="1"/>
  <c r="A161" i="1"/>
  <c r="N160" i="1"/>
  <c r="M160" i="1"/>
  <c r="A160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N143" i="1"/>
  <c r="M143" i="1"/>
  <c r="A143" i="1"/>
  <c r="N142" i="1"/>
  <c r="M142" i="1"/>
  <c r="A142" i="1"/>
  <c r="N141" i="1"/>
  <c r="M141" i="1"/>
  <c r="A141" i="1"/>
  <c r="A139" i="1"/>
  <c r="A138" i="1"/>
  <c r="A137" i="1"/>
  <c r="N136" i="1"/>
  <c r="N154" i="1" s="1"/>
  <c r="M157" i="1"/>
  <c r="A136" i="1"/>
  <c r="A135" i="1"/>
  <c r="M134" i="1"/>
  <c r="A134" i="1"/>
  <c r="A133" i="1"/>
  <c r="A132" i="1"/>
  <c r="N131" i="1"/>
  <c r="M131" i="1"/>
  <c r="A131" i="1"/>
  <c r="N130" i="1"/>
  <c r="M130" i="1"/>
  <c r="A130" i="1"/>
  <c r="N129" i="1"/>
  <c r="M129" i="1"/>
  <c r="A129" i="1"/>
  <c r="A127" i="1"/>
  <c r="A126" i="1"/>
  <c r="A125" i="1"/>
  <c r="A124" i="1"/>
  <c r="A123" i="1"/>
  <c r="A122" i="1"/>
  <c r="A121" i="1"/>
  <c r="A119" i="1"/>
  <c r="A118" i="1"/>
  <c r="A117" i="1"/>
  <c r="A116" i="1"/>
  <c r="A115" i="1"/>
  <c r="N114" i="1"/>
  <c r="N113" i="1" s="1"/>
  <c r="M114" i="1"/>
  <c r="M113" i="1" s="1"/>
  <c r="A114" i="1"/>
  <c r="A113" i="1"/>
  <c r="A112" i="1"/>
  <c r="A111" i="1"/>
  <c r="N110" i="1"/>
  <c r="M110" i="1"/>
  <c r="A110" i="1"/>
  <c r="N109" i="1"/>
  <c r="M109" i="1"/>
  <c r="A109" i="1"/>
  <c r="N108" i="1"/>
  <c r="M108" i="1"/>
  <c r="A108" i="1"/>
  <c r="A106" i="1"/>
  <c r="A105" i="1"/>
  <c r="A104" i="1"/>
  <c r="A103" i="1"/>
  <c r="A102" i="1"/>
  <c r="A101" i="1"/>
  <c r="N100" i="1"/>
  <c r="N99" i="1" s="1"/>
  <c r="M100" i="1"/>
  <c r="M99" i="1" s="1"/>
  <c r="A100" i="1"/>
  <c r="A99" i="1"/>
  <c r="A98" i="1"/>
  <c r="A97" i="1"/>
  <c r="N96" i="1"/>
  <c r="M96" i="1"/>
  <c r="A96" i="1"/>
  <c r="N95" i="1"/>
  <c r="M95" i="1"/>
  <c r="A95" i="1"/>
  <c r="N94" i="1"/>
  <c r="M94" i="1"/>
  <c r="A94" i="1"/>
  <c r="A92" i="1"/>
  <c r="A91" i="1"/>
  <c r="A90" i="1"/>
  <c r="A89" i="1"/>
  <c r="N88" i="1"/>
  <c r="N87" i="1" s="1"/>
  <c r="A88" i="1"/>
  <c r="A87" i="1"/>
  <c r="A86" i="1"/>
  <c r="A85" i="1"/>
  <c r="N84" i="1"/>
  <c r="M84" i="1"/>
  <c r="A84" i="1"/>
  <c r="N83" i="1"/>
  <c r="M83" i="1"/>
  <c r="A83" i="1"/>
  <c r="N82" i="1"/>
  <c r="M82" i="1"/>
  <c r="A82" i="1"/>
  <c r="A80" i="1"/>
  <c r="A79" i="1"/>
  <c r="A78" i="1"/>
  <c r="A77" i="1"/>
  <c r="A76" i="1"/>
  <c r="A75" i="1"/>
  <c r="A74" i="1"/>
  <c r="A73" i="1"/>
  <c r="N72" i="1"/>
  <c r="A72" i="1"/>
  <c r="A71" i="1"/>
  <c r="A70" i="1"/>
  <c r="A69" i="1"/>
  <c r="N68" i="1"/>
  <c r="M68" i="1"/>
  <c r="A68" i="1"/>
  <c r="A67" i="1"/>
  <c r="A66" i="1"/>
  <c r="N65" i="1"/>
  <c r="M65" i="1"/>
  <c r="A65" i="1"/>
  <c r="N64" i="1"/>
  <c r="M64" i="1"/>
  <c r="A64" i="1"/>
  <c r="N63" i="1"/>
  <c r="M63" i="1"/>
  <c r="A63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M48" i="1"/>
  <c r="A48" i="1"/>
  <c r="A47" i="1"/>
  <c r="A46" i="1"/>
  <c r="A45" i="1"/>
  <c r="N44" i="1"/>
  <c r="M44" i="1"/>
  <c r="M50" i="1" s="1"/>
  <c r="A44" i="1"/>
  <c r="A43" i="1"/>
  <c r="A42" i="1"/>
  <c r="A41" i="1"/>
  <c r="A40" i="1"/>
  <c r="A39" i="1"/>
  <c r="N38" i="1"/>
  <c r="M38" i="1"/>
  <c r="A38" i="1"/>
  <c r="N37" i="1"/>
  <c r="M37" i="1"/>
  <c r="A37" i="1"/>
  <c r="N36" i="1"/>
  <c r="M36" i="1"/>
  <c r="A36" i="1"/>
  <c r="A34" i="1"/>
  <c r="A33" i="1"/>
  <c r="A32" i="1"/>
  <c r="A31" i="1"/>
  <c r="A30" i="1"/>
  <c r="A6" i="1" s="1"/>
  <c r="A29" i="1"/>
  <c r="A5" i="1" s="1"/>
  <c r="A28" i="1"/>
  <c r="A4" i="1" s="1"/>
  <c r="A27" i="1"/>
  <c r="A26" i="1"/>
  <c r="A24" i="1"/>
  <c r="A20" i="1"/>
  <c r="N13" i="1"/>
  <c r="M13" i="1"/>
  <c r="N12" i="1"/>
  <c r="N322" i="1" s="1"/>
  <c r="M12" i="1"/>
  <c r="M334" i="1" s="1"/>
  <c r="N11" i="1"/>
  <c r="N219" i="1" s="1"/>
  <c r="M11" i="1"/>
  <c r="M321" i="1" s="1"/>
  <c r="A11" i="1"/>
  <c r="A12" i="1" s="1"/>
  <c r="N8" i="1"/>
  <c r="M8" i="1"/>
  <c r="A3" i="1"/>
  <c r="L1" i="1"/>
  <c r="O140" i="1" l="1"/>
  <c r="O298" i="1"/>
  <c r="O35" i="1"/>
  <c r="O196" i="1"/>
  <c r="O230" i="1"/>
  <c r="O261" i="1"/>
  <c r="O159" i="1"/>
  <c r="O242" i="1"/>
  <c r="O215" i="1"/>
  <c r="O81" i="1"/>
  <c r="O317" i="1"/>
  <c r="O329" i="1"/>
  <c r="O107" i="1"/>
  <c r="O62" i="1"/>
  <c r="O93" i="1"/>
  <c r="O128" i="1"/>
  <c r="N134" i="1"/>
  <c r="M236" i="1"/>
  <c r="N236" i="1"/>
  <c r="M317" i="1"/>
  <c r="N215" i="1"/>
  <c r="M35" i="1"/>
  <c r="M52" i="1"/>
  <c r="M186" i="1"/>
  <c r="M189" i="1" s="1"/>
  <c r="M191" i="1" s="1"/>
  <c r="N250" i="1"/>
  <c r="N148" i="1"/>
  <c r="N50" i="1"/>
  <c r="M62" i="1"/>
  <c r="M66" i="1"/>
  <c r="N67" i="1"/>
  <c r="M81" i="1"/>
  <c r="M85" i="1"/>
  <c r="N86" i="1"/>
  <c r="N93" i="1"/>
  <c r="N97" i="1"/>
  <c r="M107" i="1"/>
  <c r="M111" i="1"/>
  <c r="N112" i="1"/>
  <c r="N128" i="1"/>
  <c r="N132" i="1"/>
  <c r="M148" i="1"/>
  <c r="N157" i="1"/>
  <c r="N196" i="1"/>
  <c r="N200" i="1"/>
  <c r="M230" i="1"/>
  <c r="M234" i="1"/>
  <c r="N235" i="1"/>
  <c r="N242" i="1"/>
  <c r="N246" i="1"/>
  <c r="N256" i="1"/>
  <c r="M259" i="1"/>
  <c r="N261" i="1"/>
  <c r="N265" i="1"/>
  <c r="N286" i="1"/>
  <c r="N288" i="1" s="1"/>
  <c r="M298" i="1"/>
  <c r="M302" i="1"/>
  <c r="N303" i="1"/>
  <c r="N317" i="1"/>
  <c r="N321" i="1"/>
  <c r="M329" i="1"/>
  <c r="M333" i="1"/>
  <c r="N334" i="1"/>
  <c r="M40" i="1"/>
  <c r="N62" i="1"/>
  <c r="N66" i="1"/>
  <c r="N81" i="1"/>
  <c r="N85" i="1"/>
  <c r="N107" i="1"/>
  <c r="N111" i="1"/>
  <c r="M145" i="1"/>
  <c r="M151" i="1"/>
  <c r="M164" i="1"/>
  <c r="M220" i="1"/>
  <c r="N230" i="1"/>
  <c r="N234" i="1"/>
  <c r="M250" i="1"/>
  <c r="N259" i="1"/>
  <c r="N298" i="1"/>
  <c r="N302" i="1"/>
  <c r="N329" i="1"/>
  <c r="N333" i="1"/>
  <c r="M39" i="1"/>
  <c r="N40" i="1"/>
  <c r="M98" i="1"/>
  <c r="M133" i="1"/>
  <c r="M140" i="1"/>
  <c r="M144" i="1"/>
  <c r="N145" i="1"/>
  <c r="N151" i="1"/>
  <c r="M154" i="1"/>
  <c r="M159" i="1"/>
  <c r="M163" i="1"/>
  <c r="N164" i="1"/>
  <c r="M201" i="1"/>
  <c r="M215" i="1"/>
  <c r="M219" i="1"/>
  <c r="N220" i="1"/>
  <c r="M247" i="1"/>
  <c r="M253" i="1"/>
  <c r="M266" i="1"/>
  <c r="M322" i="1"/>
  <c r="N35" i="1"/>
  <c r="N39" i="1"/>
  <c r="M67" i="1"/>
  <c r="M86" i="1"/>
  <c r="M93" i="1"/>
  <c r="M97" i="1"/>
  <c r="N98" i="1"/>
  <c r="M112" i="1"/>
  <c r="M128" i="1"/>
  <c r="M132" i="1"/>
  <c r="N133" i="1"/>
  <c r="N140" i="1"/>
  <c r="N144" i="1"/>
  <c r="N159" i="1"/>
  <c r="N163" i="1"/>
  <c r="N184" i="1"/>
  <c r="N186" i="1" s="1"/>
  <c r="M196" i="1"/>
  <c r="M200" i="1"/>
  <c r="N201" i="1"/>
  <c r="M235" i="1"/>
  <c r="M242" i="1"/>
  <c r="M246" i="1"/>
  <c r="N247" i="1"/>
  <c r="M261" i="1"/>
  <c r="M265" i="1"/>
  <c r="N266" i="1"/>
  <c r="M286" i="1"/>
  <c r="M288" i="1" s="1"/>
  <c r="M291" i="1" s="1"/>
  <c r="M303" i="1"/>
  <c r="N291" i="1" l="1"/>
  <c r="N248" i="1"/>
  <c r="M55" i="1"/>
  <c r="M57" i="1" s="1"/>
  <c r="N146" i="1"/>
  <c r="M293" i="1"/>
  <c r="M295" i="1" s="1"/>
  <c r="N189" i="1"/>
  <c r="N191" i="1" s="1"/>
  <c r="N193" i="1" s="1"/>
  <c r="M193" i="1"/>
  <c r="M165" i="1" s="1"/>
  <c r="M248" i="1"/>
  <c r="M146" i="1"/>
  <c r="N52" i="1"/>
  <c r="N55" i="1" s="1"/>
  <c r="M267" i="1" l="1"/>
  <c r="M335" i="1" s="1"/>
  <c r="M33" i="1" s="1"/>
  <c r="M6" i="1" s="1"/>
  <c r="N293" i="1"/>
  <c r="N295" i="1" s="1"/>
  <c r="M227" i="1"/>
  <c r="M32" i="1" s="1"/>
  <c r="M5" i="1" s="1"/>
  <c r="N165" i="1"/>
  <c r="N227" i="1" s="1"/>
  <c r="N32" i="1" s="1"/>
  <c r="N5" i="1" s="1"/>
  <c r="M59" i="1"/>
  <c r="M41" i="1" s="1"/>
  <c r="M80" i="1" s="1"/>
  <c r="M31" i="1" s="1"/>
  <c r="N57" i="1"/>
  <c r="N59" i="1" s="1"/>
  <c r="N41" i="1" s="1"/>
  <c r="N80" i="1" s="1"/>
  <c r="N31" i="1" s="1"/>
  <c r="N267" i="1" l="1"/>
  <c r="N335" i="1" s="1"/>
  <c r="N33" i="1" s="1"/>
  <c r="N6" i="1" s="1"/>
  <c r="N4" i="1"/>
  <c r="M4" i="1"/>
  <c r="M34" i="1"/>
  <c r="M3" i="1" s="1"/>
  <c r="N34" i="1" l="1"/>
  <c r="N3" i="1" s="1"/>
</calcChain>
</file>

<file path=xl/sharedStrings.xml><?xml version="1.0" encoding="utf-8"?>
<sst xmlns="http://schemas.openxmlformats.org/spreadsheetml/2006/main" count="1600" uniqueCount="440">
  <si>
    <t>ZSR3_CS02</t>
  </si>
  <si>
    <t>0CURRENCY</t>
  </si>
  <si>
    <t>RUB</t>
  </si>
  <si>
    <t>0UNIT</t>
  </si>
  <si>
    <t>ST</t>
  </si>
  <si>
    <t>H</t>
  </si>
  <si>
    <t>KM</t>
  </si>
  <si>
    <t>ZSR3_BW01</t>
  </si>
  <si>
    <t>ZSR3_TM02</t>
  </si>
  <si>
    <t>ZSR3_KU10</t>
  </si>
  <si>
    <t>ZSR3_TX01</t>
  </si>
  <si>
    <t>ZSR3_AMNT</t>
  </si>
  <si>
    <t>0AMOUNT</t>
  </si>
  <si>
    <t>ZSR3_CS09</t>
  </si>
  <si>
    <t>ZSR3_CP09</t>
  </si>
  <si>
    <t>ключ_признака_для_BW_объекта</t>
  </si>
  <si>
    <t>ZSR3_CK01</t>
  </si>
  <si>
    <t>BW_объект_2</t>
  </si>
  <si>
    <t>ZSR3_BW02</t>
  </si>
  <si>
    <t>ZSR3_PZ01</t>
  </si>
  <si>
    <t>ключ_признака_для_BW_объекта_2</t>
  </si>
  <si>
    <t>ZSR3_CK02</t>
  </si>
  <si>
    <t>Код строки</t>
  </si>
  <si>
    <t>Код типа месторождения</t>
  </si>
  <si>
    <t>Тип месторождения</t>
  </si>
  <si>
    <t>Код классификатора работ (услуг)</t>
  </si>
  <si>
    <t>Наименование услуги</t>
  </si>
  <si>
    <t>Категория услуги</t>
  </si>
  <si>
    <t>Подкатегория услуги</t>
  </si>
  <si>
    <t>ZSR3_CS01</t>
  </si>
  <si>
    <t>руб./маш-час</t>
  </si>
  <si>
    <t>руб./км</t>
  </si>
  <si>
    <t>руб./мото-час</t>
  </si>
  <si>
    <t>I</t>
  </si>
  <si>
    <t>II</t>
  </si>
  <si>
    <t>маш-час</t>
  </si>
  <si>
    <t>км</t>
  </si>
  <si>
    <t>мото-час</t>
  </si>
  <si>
    <t>+</t>
  </si>
  <si>
    <t>_</t>
  </si>
  <si>
    <t>Тариф одноставочный приведенный должен быть больше 0</t>
  </si>
  <si>
    <t>Если ставка за 1 машино-час рассчитана, то фонд рабочего времени должен быть указан</t>
  </si>
  <si>
    <t>Если ставка за 1 км рассчитана, то пробег должен быть указан</t>
  </si>
  <si>
    <t>Если ставка за 1 мото-час рассчитана, то фонд работы верхнего оборудования должен быть указан</t>
  </si>
  <si>
    <t>Код_столбца</t>
  </si>
  <si>
    <t>BW_объект</t>
  </si>
  <si>
    <t>валюта</t>
  </si>
  <si>
    <t>ед_измерения</t>
  </si>
  <si>
    <t>ROW</t>
  </si>
  <si>
    <t>ККРУ</t>
  </si>
  <si>
    <t>Примечания</t>
  </si>
  <si>
    <t>JHR</t>
  </si>
  <si>
    <t>AT_89</t>
  </si>
  <si>
    <t>Период оказания услуг</t>
  </si>
  <si>
    <t>лет</t>
  </si>
  <si>
    <t>AT_90</t>
  </si>
  <si>
    <t>Производственная программа</t>
  </si>
  <si>
    <t>Фонд рабочего времени</t>
  </si>
  <si>
    <t>AT_91</t>
  </si>
  <si>
    <t>Пробег</t>
  </si>
  <si>
    <t>AT_92</t>
  </si>
  <si>
    <t>Фонд работы верхнего оборудования</t>
  </si>
  <si>
    <t>AT_93</t>
  </si>
  <si>
    <t>Тарифы</t>
  </si>
  <si>
    <t>Ставка за 1 машино-час</t>
  </si>
  <si>
    <t>AT_94</t>
  </si>
  <si>
    <t>Ставка за 1 км</t>
  </si>
  <si>
    <t>AT_95</t>
  </si>
  <si>
    <t>Ставка за 1 мото-час</t>
  </si>
  <si>
    <t>AT_96</t>
  </si>
  <si>
    <t>Тариф одноставочный приведенный</t>
  </si>
  <si>
    <t>Период действия цены "с"</t>
  </si>
  <si>
    <t>Период действия цены "по"</t>
  </si>
  <si>
    <t>AT_97</t>
  </si>
  <si>
    <t>Заработная плата основных рабочих</t>
  </si>
  <si>
    <t>Основная и дополнительная заработная плата основных рабочих с отчислениями и резервом</t>
  </si>
  <si>
    <t>ZSR3_RA02</t>
  </si>
  <si>
    <t>Разряд</t>
  </si>
  <si>
    <t>№</t>
  </si>
  <si>
    <t>AT_98</t>
  </si>
  <si>
    <t>Часовая тарифная ставка без учета дополнительных надбавок и выплат</t>
  </si>
  <si>
    <t>руб./час</t>
  </si>
  <si>
    <t>AT_99</t>
  </si>
  <si>
    <t>Дополнительные надбавки и выплаты, в т.ч.:</t>
  </si>
  <si>
    <t>%</t>
  </si>
  <si>
    <t>AT_100</t>
  </si>
  <si>
    <t>за вредные условия</t>
  </si>
  <si>
    <t>AT_101</t>
  </si>
  <si>
    <t>стимулирующие (за классность, совмещение)</t>
  </si>
  <si>
    <t>AT_102</t>
  </si>
  <si>
    <t>выплаты за сверхурочные часы, за работу в ночное время, в праздничные и выходные дни</t>
  </si>
  <si>
    <t>AT_103</t>
  </si>
  <si>
    <t>Оплата за неотработанное время (повышение квалификации, государственные обязанности)</t>
  </si>
  <si>
    <t>AT_104</t>
  </si>
  <si>
    <t>AT_105</t>
  </si>
  <si>
    <t>Премия</t>
  </si>
  <si>
    <t>AT_106</t>
  </si>
  <si>
    <t>AT_107</t>
  </si>
  <si>
    <t>Районные коэффициенты и надбавки, в т.ч.:</t>
  </si>
  <si>
    <t>AT_108</t>
  </si>
  <si>
    <t>районный коэффициент</t>
  </si>
  <si>
    <t>AT_109</t>
  </si>
  <si>
    <t>северная надбавка</t>
  </si>
  <si>
    <t>AT_110</t>
  </si>
  <si>
    <t>Резерв на отпуска</t>
  </si>
  <si>
    <t>AT_111</t>
  </si>
  <si>
    <t>AT_112</t>
  </si>
  <si>
    <t>Резерв на вознаграждение</t>
  </si>
  <si>
    <t>AT_113</t>
  </si>
  <si>
    <t>AT_114</t>
  </si>
  <si>
    <t>Отчисления от заработной платы</t>
  </si>
  <si>
    <t>AT_115</t>
  </si>
  <si>
    <t>AT_116</t>
  </si>
  <si>
    <t>Надбавка за вахтовый метод работы</t>
  </si>
  <si>
    <t>AT_117</t>
  </si>
  <si>
    <t>Восстановление АКБ</t>
  </si>
  <si>
    <t>Отчисления на восстановление АКБ</t>
  </si>
  <si>
    <t>AT_118</t>
  </si>
  <si>
    <t>Кол-во АКБ</t>
  </si>
  <si>
    <t>шт.</t>
  </si>
  <si>
    <t>AT_119</t>
  </si>
  <si>
    <t>Стоимость 1 АКБ</t>
  </si>
  <si>
    <t>руб.</t>
  </si>
  <si>
    <t>AT_120</t>
  </si>
  <si>
    <t>Норма износа в год</t>
  </si>
  <si>
    <t>AT_121</t>
  </si>
  <si>
    <t>III</t>
  </si>
  <si>
    <t>Прочие затраты</t>
  </si>
  <si>
    <t>AT_122</t>
  </si>
  <si>
    <t>Обслуживание тахографов и блоков ГЛОНАСС</t>
  </si>
  <si>
    <t>руб./год</t>
  </si>
  <si>
    <t>AT_123</t>
  </si>
  <si>
    <t>Страхование ответственности</t>
  </si>
  <si>
    <t>AT_124</t>
  </si>
  <si>
    <t>Осмотр и диагностика транспортных средств и средств механизации</t>
  </si>
  <si>
    <t>AT_125</t>
  </si>
  <si>
    <t>Спецодежда и СИЗ водительского состава</t>
  </si>
  <si>
    <t>AT_126</t>
  </si>
  <si>
    <t>Отчисления в негосударственные пенсионные фонды для водительского состава</t>
  </si>
  <si>
    <t>AT_127</t>
  </si>
  <si>
    <t>Транспортный налог</t>
  </si>
  <si>
    <t>AT_128</t>
  </si>
  <si>
    <t>Прочие</t>
  </si>
  <si>
    <t>AT_129</t>
  </si>
  <si>
    <t>IV</t>
  </si>
  <si>
    <t>Базовая ставка</t>
  </si>
  <si>
    <t>Итого базовая ставка</t>
  </si>
  <si>
    <t>AT_130</t>
  </si>
  <si>
    <t>V</t>
  </si>
  <si>
    <t>Имущественные платежи</t>
  </si>
  <si>
    <t>Имущественные платежи за подвижной состав (Амортизационные отчисления)</t>
  </si>
  <si>
    <t>AT_131</t>
  </si>
  <si>
    <t>Амортизационные отчисления</t>
  </si>
  <si>
    <t>AT_132</t>
  </si>
  <si>
    <t>Возраст транспортного средства</t>
  </si>
  <si>
    <t>год/лет</t>
  </si>
  <si>
    <t>ZSR3_AM01</t>
  </si>
  <si>
    <t>Класс амортизации</t>
  </si>
  <si>
    <t>MON</t>
  </si>
  <si>
    <t>AT_133</t>
  </si>
  <si>
    <t>СПИ</t>
  </si>
  <si>
    <t>мес.</t>
  </si>
  <si>
    <t>AT_134</t>
  </si>
  <si>
    <t>Балансовая стоимость</t>
  </si>
  <si>
    <t>AT_135</t>
  </si>
  <si>
    <t>Имущественные платежи за подвижной состав (Аренда)</t>
  </si>
  <si>
    <t>AT_136</t>
  </si>
  <si>
    <t>Аренда</t>
  </si>
  <si>
    <t>AT_137</t>
  </si>
  <si>
    <t>Арендный платеж в мес.</t>
  </si>
  <si>
    <t>руб./мес.</t>
  </si>
  <si>
    <t>AT_138</t>
  </si>
  <si>
    <t>% Re предусмотренный в арендном платеже</t>
  </si>
  <si>
    <t>AT_139</t>
  </si>
  <si>
    <t>AT_140</t>
  </si>
  <si>
    <t>AT_141</t>
  </si>
  <si>
    <t>ZSR3_AL01</t>
  </si>
  <si>
    <t>Наименование арендодателя</t>
  </si>
  <si>
    <t>текст</t>
  </si>
  <si>
    <t/>
  </si>
  <si>
    <t>AT_142</t>
  </si>
  <si>
    <t>Имущественные платежи за подвижной состав (Лизинг)</t>
  </si>
  <si>
    <t>AT_143</t>
  </si>
  <si>
    <t>Лизинг</t>
  </si>
  <si>
    <t>AT_144</t>
  </si>
  <si>
    <t>Лизинговый платеж в мес.</t>
  </si>
  <si>
    <t>AT_145</t>
  </si>
  <si>
    <t>AT_146</t>
  </si>
  <si>
    <t>AT_147</t>
  </si>
  <si>
    <t>ZSR3_LZ01</t>
  </si>
  <si>
    <t>Наименование лизингодателя</t>
  </si>
  <si>
    <t>AT_148</t>
  </si>
  <si>
    <t>VI</t>
  </si>
  <si>
    <t>Накладные расходы</t>
  </si>
  <si>
    <t>Процент к прямым затратам</t>
  </si>
  <si>
    <t>AT_149</t>
  </si>
  <si>
    <t>VII</t>
  </si>
  <si>
    <t>Рентабельность</t>
  </si>
  <si>
    <t>Процент</t>
  </si>
  <si>
    <t>AT_150</t>
  </si>
  <si>
    <t>Топливо и смазочные материалы</t>
  </si>
  <si>
    <t>Топливо</t>
  </si>
  <si>
    <t>ZSR3_VT01</t>
  </si>
  <si>
    <t>Вид топлива</t>
  </si>
  <si>
    <t>марка</t>
  </si>
  <si>
    <t>L</t>
  </si>
  <si>
    <t>AT_151</t>
  </si>
  <si>
    <t>Норма расхода топлива на 100 км. (с учётом среднегодовой надбавки и коэффициента на гаражные нужды), в том числе:</t>
  </si>
  <si>
    <t>л</t>
  </si>
  <si>
    <t>AT_152</t>
  </si>
  <si>
    <t>базовая норма расхода топлива на 100 км.</t>
  </si>
  <si>
    <t>AT_153</t>
  </si>
  <si>
    <t>среднегодовая надбавка и коэффициент на гаражные нужды</t>
  </si>
  <si>
    <t>коэф.</t>
  </si>
  <si>
    <t>AT_154</t>
  </si>
  <si>
    <t>Стоимость топлива</t>
  </si>
  <si>
    <t>руб./л</t>
  </si>
  <si>
    <t>AT_155</t>
  </si>
  <si>
    <t>Масла и смазки</t>
  </si>
  <si>
    <t>AT_156</t>
  </si>
  <si>
    <t>Норма расхода моторного масла  на 100 л. топлива</t>
  </si>
  <si>
    <t>AT_157</t>
  </si>
  <si>
    <t>Расход моторного масла на 1км.</t>
  </si>
  <si>
    <t>AT_158</t>
  </si>
  <si>
    <t>Цена моторного масла</t>
  </si>
  <si>
    <t>AT_159</t>
  </si>
  <si>
    <t>Норма расхода трансмиссионного масла на 100 л топлива</t>
  </si>
  <si>
    <t>AT_160</t>
  </si>
  <si>
    <t>Расход трансмиссионного масла на 1 км.</t>
  </si>
  <si>
    <t>AT_161</t>
  </si>
  <si>
    <t>Цена трансмиссионного масла за 1 л.</t>
  </si>
  <si>
    <t>AT_162</t>
  </si>
  <si>
    <t>Норма расхода специального масла на 100 л топлива</t>
  </si>
  <si>
    <t>AT_163</t>
  </si>
  <si>
    <t>Расход специального масла на 1км.</t>
  </si>
  <si>
    <t>AT_164</t>
  </si>
  <si>
    <t>Цена специального масла</t>
  </si>
  <si>
    <t>KG</t>
  </si>
  <si>
    <t>AT_165</t>
  </si>
  <si>
    <t>Норма расхода консистентной смазки на 100 л топлива</t>
  </si>
  <si>
    <t>кг</t>
  </si>
  <si>
    <t>AT_166</t>
  </si>
  <si>
    <t>Расход консистентной смазки на 1 км.</t>
  </si>
  <si>
    <t>AT_167</t>
  </si>
  <si>
    <t>Цена консистентной смазки</t>
  </si>
  <si>
    <t>руб./кг</t>
  </si>
  <si>
    <t>AT_168</t>
  </si>
  <si>
    <t>Заработная плата ремонтных и вспомогательных рабочих на ТО и ТР</t>
  </si>
  <si>
    <t>Основная и дополнительная заработная плата ремонтных и вспомогательных рабочих на ТО и ТР</t>
  </si>
  <si>
    <t>Объем работ и трудоемкость:</t>
  </si>
  <si>
    <t>AT_169</t>
  </si>
  <si>
    <t>Периодичность ТО-1</t>
  </si>
  <si>
    <t>AT_170</t>
  </si>
  <si>
    <t>Периодичность ТО-2</t>
  </si>
  <si>
    <t>AT_171</t>
  </si>
  <si>
    <t>Периодичность ТР</t>
  </si>
  <si>
    <t>AT_172</t>
  </si>
  <si>
    <t>Количество ТО-1</t>
  </si>
  <si>
    <t>AT_173</t>
  </si>
  <si>
    <t>Количество ТО-2</t>
  </si>
  <si>
    <t>AT_174</t>
  </si>
  <si>
    <t>Количество ТР</t>
  </si>
  <si>
    <t>AT_175</t>
  </si>
  <si>
    <t>Норма трудоемкости ТО-1</t>
  </si>
  <si>
    <t>чел.-час</t>
  </si>
  <si>
    <t>AT_176</t>
  </si>
  <si>
    <t>Норма трудоемкости ТО-2</t>
  </si>
  <si>
    <t>AT_177</t>
  </si>
  <si>
    <t>Норма трудоемкости ТР</t>
  </si>
  <si>
    <t>ZSR3_RA03</t>
  </si>
  <si>
    <t>Разряд работ</t>
  </si>
  <si>
    <t>AT_178</t>
  </si>
  <si>
    <t>AT_179</t>
  </si>
  <si>
    <t>AT_180</t>
  </si>
  <si>
    <t>AT_181</t>
  </si>
  <si>
    <t>AT_182</t>
  </si>
  <si>
    <t>AT_183</t>
  </si>
  <si>
    <t>Оплата за неотработанное время (повышение квалификации, гособязанности)</t>
  </si>
  <si>
    <t>AT_184</t>
  </si>
  <si>
    <t>AT_185</t>
  </si>
  <si>
    <t>AT_186</t>
  </si>
  <si>
    <t>AT_187</t>
  </si>
  <si>
    <t>AT_188</t>
  </si>
  <si>
    <t>AT_189</t>
  </si>
  <si>
    <t>AT_190</t>
  </si>
  <si>
    <t>AT_191</t>
  </si>
  <si>
    <t>AT_192</t>
  </si>
  <si>
    <t>AT_193</t>
  </si>
  <si>
    <t>AT_194</t>
  </si>
  <si>
    <t>AT_195</t>
  </si>
  <si>
    <t>AT_196</t>
  </si>
  <si>
    <t>AT_197</t>
  </si>
  <si>
    <t>Запчасти и материалы на ТО и ТР</t>
  </si>
  <si>
    <t>AT_198</t>
  </si>
  <si>
    <t>Затраты на запасные части на ТО и ТР</t>
  </si>
  <si>
    <t>руб./1000км</t>
  </si>
  <si>
    <t>AT_199</t>
  </si>
  <si>
    <t>Затраты на материалы на ТО и ТР</t>
  </si>
  <si>
    <t>Коэффициент корректирования нормативов в зависимости от:</t>
  </si>
  <si>
    <t>AT_200</t>
  </si>
  <si>
    <t>условий эксплуатации - К1</t>
  </si>
  <si>
    <t>AT_201</t>
  </si>
  <si>
    <t>модификаций подвижного состава и организации его работы - К2</t>
  </si>
  <si>
    <t>AT_202</t>
  </si>
  <si>
    <t>природно-климатических условий - К3</t>
  </si>
  <si>
    <t>AT_203</t>
  </si>
  <si>
    <t>пробега с начала эксплуатации - К4</t>
  </si>
  <si>
    <t>AT_204</t>
  </si>
  <si>
    <t>количества обслуживаемых и ремонтируемых автомобилей и количества технологически совместимых групп подвижного состава пробега с начала эксплуатации - К5</t>
  </si>
  <si>
    <t>AT_205</t>
  </si>
  <si>
    <t>Капитальный ремонт узлов и агрегатов</t>
  </si>
  <si>
    <t>Затраты на КР</t>
  </si>
  <si>
    <t>AT_206</t>
  </si>
  <si>
    <t>Норма до КР</t>
  </si>
  <si>
    <t>AT_207</t>
  </si>
  <si>
    <t>Количество КР</t>
  </si>
  <si>
    <t>AT_208</t>
  </si>
  <si>
    <t>руб./шт.</t>
  </si>
  <si>
    <t>AT_209</t>
  </si>
  <si>
    <t>Восстановление шин</t>
  </si>
  <si>
    <t>Отчисления на восстановление шин</t>
  </si>
  <si>
    <t>ZSR3_DN01</t>
  </si>
  <si>
    <t>Использование шин (ответ "да" или "нет")</t>
  </si>
  <si>
    <t>AT_210</t>
  </si>
  <si>
    <t>Количество шин</t>
  </si>
  <si>
    <t>AT_211</t>
  </si>
  <si>
    <t>Стоимость 1 шины</t>
  </si>
  <si>
    <t>AT_212</t>
  </si>
  <si>
    <t>Норма пробега до полного износа шин</t>
  </si>
  <si>
    <t>AT_213</t>
  </si>
  <si>
    <t>Норма времени до полного износа шин (если не применима норма пробега)</t>
  </si>
  <si>
    <t>раз/год</t>
  </si>
  <si>
    <t>AT_214</t>
  </si>
  <si>
    <t>AT_215</t>
  </si>
  <si>
    <t>AT_216</t>
  </si>
  <si>
    <t>VIII</t>
  </si>
  <si>
    <t>AT_217</t>
  </si>
  <si>
    <t>AT_218</t>
  </si>
  <si>
    <t>Норма расхода топлива на 1 мото-час (с учётом среднегодовой надбавки и коэффициента на гаражные нужды), в том числе:</t>
  </si>
  <si>
    <t>AT_219</t>
  </si>
  <si>
    <t>норма расхода топлива на 1 мото-час</t>
  </si>
  <si>
    <t>AT_220</t>
  </si>
  <si>
    <t>AT_221</t>
  </si>
  <si>
    <t>AT_222</t>
  </si>
  <si>
    <t>AT_223</t>
  </si>
  <si>
    <t>AT_224</t>
  </si>
  <si>
    <t>Расход моторного масла на 1 мото-час</t>
  </si>
  <si>
    <t>AT_225</t>
  </si>
  <si>
    <t>AT_226</t>
  </si>
  <si>
    <t>л.</t>
  </si>
  <si>
    <t>AT_227</t>
  </si>
  <si>
    <t>Расход трансмиссионного масла на 1 мото-час</t>
  </si>
  <si>
    <t>AT_228</t>
  </si>
  <si>
    <t>AT_229</t>
  </si>
  <si>
    <t>AT_230</t>
  </si>
  <si>
    <t>Расход специального масла на 1 мото-час</t>
  </si>
  <si>
    <t>AT_231</t>
  </si>
  <si>
    <t>AT_232</t>
  </si>
  <si>
    <t>AT_233</t>
  </si>
  <si>
    <t>Расход консистентной смазки на 1 мото-час</t>
  </si>
  <si>
    <t>AT_234</t>
  </si>
  <si>
    <t>AT_235</t>
  </si>
  <si>
    <t>Объем работ и трудоемкость, верхнее оборудование:</t>
  </si>
  <si>
    <t>AT_236</t>
  </si>
  <si>
    <t>AT_237</t>
  </si>
  <si>
    <t>AT_238</t>
  </si>
  <si>
    <t>Периодичность прочих ТОиР</t>
  </si>
  <si>
    <t>AT_239</t>
  </si>
  <si>
    <t>AT_240</t>
  </si>
  <si>
    <t>AT_241</t>
  </si>
  <si>
    <t>Количество ТОиР</t>
  </si>
  <si>
    <t>AT_242</t>
  </si>
  <si>
    <t>AT_243</t>
  </si>
  <si>
    <t>AT_244</t>
  </si>
  <si>
    <t>Норма трудоемкости прочих ТОиР</t>
  </si>
  <si>
    <t>AT_245</t>
  </si>
  <si>
    <t>AT_246</t>
  </si>
  <si>
    <t>AT_247</t>
  </si>
  <si>
    <t>AT_248</t>
  </si>
  <si>
    <t>AT_249</t>
  </si>
  <si>
    <t>AT_250</t>
  </si>
  <si>
    <t>AT_251</t>
  </si>
  <si>
    <t>AT_252</t>
  </si>
  <si>
    <t>AT_253</t>
  </si>
  <si>
    <t>AT_254</t>
  </si>
  <si>
    <t>AT_255</t>
  </si>
  <si>
    <t>AT_256</t>
  </si>
  <si>
    <t>AT_257</t>
  </si>
  <si>
    <t>AT_258</t>
  </si>
  <si>
    <t>AT_259</t>
  </si>
  <si>
    <t>AT_260</t>
  </si>
  <si>
    <t>AT_261</t>
  </si>
  <si>
    <t>AT_262</t>
  </si>
  <si>
    <t>AT_263</t>
  </si>
  <si>
    <t>AT_264</t>
  </si>
  <si>
    <t>Запчасти и материалы на ТО и ТР верхнее оборудование</t>
  </si>
  <si>
    <t>AT_265</t>
  </si>
  <si>
    <t>Затраты на запасные части на ТО и ТР на верхнее оборудование</t>
  </si>
  <si>
    <t>руб./100мото-час</t>
  </si>
  <si>
    <t>AT_266</t>
  </si>
  <si>
    <t>Затраты на материалы на ТО и ТР на верхнее оборудование</t>
  </si>
  <si>
    <t>Коэффициент корректирования нормативов на верхнее оборудование в зависимости от:</t>
  </si>
  <si>
    <t>AT_267</t>
  </si>
  <si>
    <t>AT_268</t>
  </si>
  <si>
    <t>AT_269</t>
  </si>
  <si>
    <t>AT_270</t>
  </si>
  <si>
    <t>AT_271</t>
  </si>
  <si>
    <t>AT_272</t>
  </si>
  <si>
    <t>Затраты на КР на верхнее оборудование</t>
  </si>
  <si>
    <t>AT_273</t>
  </si>
  <si>
    <t>Нормативная  наработка до капитального ремонта</t>
  </si>
  <si>
    <t>AT_274</t>
  </si>
  <si>
    <t>Количество КР верхнего оборудования</t>
  </si>
  <si>
    <t>AT_275</t>
  </si>
  <si>
    <t>Затраты на КР верхнего оборудования</t>
  </si>
  <si>
    <t>AT_276</t>
  </si>
  <si>
    <t>AT_277</t>
  </si>
  <si>
    <t>AT_278</t>
  </si>
  <si>
    <t>AT_279</t>
  </si>
  <si>
    <t>AT_280</t>
  </si>
  <si>
    <t>AT_281</t>
  </si>
  <si>
    <t>AT_282</t>
  </si>
  <si>
    <t>AT_283</t>
  </si>
  <si>
    <t>3007768</t>
  </si>
  <si>
    <t>3013087</t>
  </si>
  <si>
    <t>1</t>
  </si>
  <si>
    <t>Примечание 1</t>
  </si>
  <si>
    <t>Примечание 2</t>
  </si>
  <si>
    <t>01.04.2015</t>
  </si>
  <si>
    <t>31.12.2017</t>
  </si>
  <si>
    <t>да</t>
  </si>
  <si>
    <t>Д/Т</t>
  </si>
  <si>
    <t>КАЛЬКУЛЯЦИЯ НА УСЛУГИ СПЕЦТЕХНИКИ И АВТОТРАНСПОРТА  на 2025 г.</t>
  </si>
  <si>
    <t>в период c 01.07.2025 по 31.12.2025, оказываемые для ООО "БНГРЭ"</t>
  </si>
  <si>
    <t>Услуги технологичесским автотранспортом (КРС)</t>
  </si>
  <si>
    <t xml:space="preserve">Тягач с полуприцепом </t>
  </si>
  <si>
    <t>Автоцистерна нефтяная (АЦН)</t>
  </si>
  <si>
    <t>Самосвал</t>
  </si>
  <si>
    <t>Приложение № 12</t>
  </si>
  <si>
    <t>к ДОГОВОРУ № ______/______ от _________г.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</si>
</sst>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,##0.0"/>
    <numFmt numFmtId="165" formatCode="0.0"/>
    <numFmt numFmtId="166" formatCode="#,##0.000"/>
    <numFmt numFmtId="167" formatCode="#,##0.0000"/>
    <numFmt numFmtId="168" formatCode="#,##0.00000"/>
    <numFmt numFmtId="169" formatCode="_-* #,##0.00[$€-1]_-;\-* #,##0.00[$€-1]_-;_-* &quot;-&quot;??[$€-1]_-"/>
    <numFmt numFmtId="170" formatCode="_-* #,##0\ _р_._-;\-* #,##0\ _р_._-;_-* &quot;-&quot;\ _р_._-;_-@_-"/>
    <numFmt numFmtId="171" formatCode="&quot;$&quot;#,##0_);[Red]\(&quot;$&quot;#,##0\)"/>
    <numFmt numFmtId="172" formatCode="_-* #,##0\ _d_._-;\-* #,##0\ _d_._-;_-* &quot;-&quot;\ _d_._-;_-@_-"/>
    <numFmt numFmtId="173" formatCode="_-* #,##0.00\ _d_._-;\-* #,##0.00\ _d_._-;_-* &quot;-&quot;??\ _d_._-;_-@_-"/>
    <numFmt numFmtId="174" formatCode="###.000"/>
    <numFmt numFmtId="175" formatCode="###,000"/>
    <numFmt numFmtId="176" formatCode="_-* #,##0.00\ _F_-;\-* #,##0.00\ _F_-;_-* &quot;-&quot;??\ _F_-;_-@_-"/>
  </numFmts>
  <fonts count="37"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1"/>
      <name val="Times New Roman"/>
      <family val="1"/>
      <charset val="204"/>
    </font>
    <font>
      <b/>
      <sz val="9"/>
      <color theme="1"/>
      <name val="Cambria"/>
      <family val="2"/>
      <charset val="204"/>
      <scheme val="major"/>
    </font>
    <font>
      <b/>
      <sz val="9"/>
      <name val="Cambria"/>
      <family val="2"/>
      <charset val="204"/>
      <scheme val="major"/>
    </font>
    <font>
      <sz val="9"/>
      <color theme="1"/>
      <name val="Tahoma"/>
      <family val="2"/>
      <charset val="204"/>
    </font>
    <font>
      <b/>
      <sz val="9"/>
      <color theme="8" tint="-0.499984740745262"/>
      <name val="Tahoma"/>
      <family val="2"/>
      <charset val="204"/>
    </font>
    <font>
      <b/>
      <i/>
      <sz val="9"/>
      <color theme="8" tint="-0.499984740745262"/>
      <name val="Tahoma"/>
      <family val="2"/>
      <charset val="204"/>
    </font>
    <font>
      <b/>
      <sz val="9"/>
      <name val="Tahoma"/>
      <family val="2"/>
      <charset val="204"/>
    </font>
    <font>
      <b/>
      <sz val="9"/>
      <color theme="1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color theme="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8"/>
      <name val="Helv"/>
      <charset val="204"/>
    </font>
    <font>
      <sz val="10"/>
      <name val="Times New Roman CYR"/>
      <charset val="204"/>
    </font>
    <font>
      <sz val="8"/>
      <color rgb="FFDBE5F1"/>
      <name val="Verdana"/>
      <family val="2"/>
      <charset val="204"/>
    </font>
    <font>
      <b/>
      <sz val="8"/>
      <color rgb="FF1F497D"/>
      <name val="Verdana"/>
      <family val="2"/>
      <charset val="204"/>
    </font>
    <font>
      <sz val="8"/>
      <color rgb="FF1F497D"/>
      <name val="Verdana"/>
      <family val="2"/>
      <charset val="204"/>
    </font>
    <font>
      <sz val="9"/>
      <color indexed="8"/>
      <name val="Tahoma"/>
      <family val="2"/>
      <charset val="204"/>
    </font>
    <font>
      <sz val="8"/>
      <name val="Helvetica-Narrow"/>
    </font>
    <font>
      <sz val="9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7EAD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99CCFF"/>
        <bgColor indexed="64"/>
      </patternFill>
    </fill>
    <fill>
      <patternFill patternType="solid">
        <fgColor rgb="FFDAD4D8"/>
        <bgColor indexed="64"/>
      </patternFill>
    </fill>
    <fill>
      <patternFill patternType="solid">
        <fgColor rgb="FFDEE8D8"/>
        <bgColor indexed="64"/>
      </patternFill>
    </fill>
    <fill>
      <patternFill patternType="solid">
        <fgColor rgb="FFF6E0D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216">
    <xf numFmtId="49" fontId="0" fillId="0" borderId="0" applyBorder="0">
      <alignment vertical="top"/>
    </xf>
    <xf numFmtId="0" fontId="3" fillId="0" borderId="0"/>
    <xf numFmtId="0" fontId="1" fillId="0" borderId="0"/>
    <xf numFmtId="0" fontId="16" fillId="0" borderId="0"/>
    <xf numFmtId="169" fontId="16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6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0" fontId="17" fillId="0" borderId="0"/>
    <xf numFmtId="0" fontId="16" fillId="0" borderId="0"/>
    <xf numFmtId="0" fontId="21" fillId="0" borderId="0"/>
    <xf numFmtId="0" fontId="21" fillId="0" borderId="0"/>
    <xf numFmtId="0" fontId="19" fillId="0" borderId="0"/>
    <xf numFmtId="0" fontId="18" fillId="0" borderId="0"/>
    <xf numFmtId="0" fontId="16" fillId="0" borderId="0"/>
    <xf numFmtId="0" fontId="19" fillId="0" borderId="0"/>
    <xf numFmtId="0" fontId="16" fillId="0" borderId="0"/>
    <xf numFmtId="0" fontId="17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8" fillId="0" borderId="0"/>
    <xf numFmtId="0" fontId="17" fillId="0" borderId="0"/>
    <xf numFmtId="0" fontId="16" fillId="0" borderId="0"/>
    <xf numFmtId="0" fontId="18" fillId="0" borderId="0"/>
    <xf numFmtId="0" fontId="19" fillId="0" borderId="0"/>
    <xf numFmtId="0" fontId="16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6" fillId="0" borderId="0"/>
    <xf numFmtId="38" fontId="20" fillId="0" borderId="0">
      <alignment vertical="top"/>
    </xf>
    <xf numFmtId="38" fontId="20" fillId="0" borderId="0">
      <alignment vertical="top"/>
    </xf>
    <xf numFmtId="0" fontId="19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7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6" fillId="0" borderId="0"/>
    <xf numFmtId="0" fontId="18" fillId="0" borderId="0"/>
    <xf numFmtId="0" fontId="19" fillId="0" borderId="0"/>
    <xf numFmtId="0" fontId="21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6" fillId="0" borderId="0"/>
    <xf numFmtId="38" fontId="20" fillId="0" borderId="0">
      <alignment vertical="top"/>
    </xf>
    <xf numFmtId="38" fontId="20" fillId="0" borderId="0">
      <alignment vertical="top"/>
    </xf>
    <xf numFmtId="0" fontId="19" fillId="0" borderId="0"/>
    <xf numFmtId="0" fontId="16" fillId="0" borderId="0"/>
    <xf numFmtId="0" fontId="21" fillId="0" borderId="0"/>
    <xf numFmtId="0" fontId="19" fillId="0" borderId="0"/>
    <xf numFmtId="0" fontId="16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8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6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6" fillId="0" borderId="0"/>
    <xf numFmtId="0" fontId="17" fillId="0" borderId="0"/>
    <xf numFmtId="0" fontId="16" fillId="0" borderId="0"/>
    <xf numFmtId="0" fontId="21" fillId="0" borderId="0">
      <protection locked="0"/>
    </xf>
    <xf numFmtId="170" fontId="22" fillId="0" borderId="0" applyFont="0" applyFill="0" applyBorder="0" applyAlignment="0" applyProtection="0"/>
    <xf numFmtId="0" fontId="21" fillId="0" borderId="0">
      <protection locked="0"/>
    </xf>
    <xf numFmtId="171" fontId="23" fillId="0" borderId="0" applyFont="0" applyFill="0" applyBorder="0" applyAlignment="0" applyProtection="0"/>
    <xf numFmtId="164" fontId="2" fillId="14" borderId="0">
      <protection locked="0"/>
    </xf>
    <xf numFmtId="0" fontId="24" fillId="0" borderId="0" applyFill="0" applyBorder="0" applyProtection="0">
      <alignment vertical="center"/>
    </xf>
    <xf numFmtId="166" fontId="2" fillId="14" borderId="0">
      <protection locked="0"/>
    </xf>
    <xf numFmtId="167" fontId="2" fillId="14" borderId="0"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>
      <alignment horizontal="left" vertical="center" wrapText="1"/>
    </xf>
    <xf numFmtId="0" fontId="28" fillId="0" borderId="0">
      <alignment horizontal="left" vertical="center" wrapText="1" indent="1"/>
    </xf>
    <xf numFmtId="0" fontId="28" fillId="0" borderId="0">
      <alignment horizontal="left" vertical="center" wrapText="1" indent="3"/>
    </xf>
    <xf numFmtId="0" fontId="22" fillId="0" borderId="0" applyNumberFormat="0" applyFill="0" applyBorder="0" applyAlignment="0" applyProtection="0"/>
    <xf numFmtId="0" fontId="29" fillId="0" borderId="0"/>
    <xf numFmtId="0" fontId="24" fillId="0" borderId="0" applyFill="0" applyBorder="0" applyProtection="0">
      <alignment vertical="center"/>
    </xf>
    <xf numFmtId="172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0" fontId="21" fillId="0" borderId="0">
      <protection locked="0"/>
    </xf>
    <xf numFmtId="0" fontId="24" fillId="0" borderId="0" applyFill="0" applyBorder="0" applyProtection="0">
      <alignment vertical="center"/>
    </xf>
    <xf numFmtId="49" fontId="2" fillId="0" borderId="0" applyBorder="0">
      <alignment vertical="top"/>
    </xf>
    <xf numFmtId="49" fontId="2" fillId="0" borderId="0" applyBorder="0">
      <alignment vertical="top"/>
    </xf>
    <xf numFmtId="174" fontId="31" fillId="15" borderId="0" applyNumberFormat="0" applyAlignment="0" applyProtection="0">
      <alignment horizontal="left" vertical="center" indent="1"/>
    </xf>
    <xf numFmtId="49" fontId="2" fillId="0" borderId="0" applyBorder="0">
      <alignment vertical="top"/>
    </xf>
    <xf numFmtId="0" fontId="32" fillId="16" borderId="9" applyNumberFormat="0" applyAlignment="0" applyProtection="0">
      <alignment horizontal="left" vertical="center" indent="1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175" fontId="33" fillId="15" borderId="9" applyNumberFormat="0" applyAlignment="0" applyProtection="0">
      <alignment horizontal="left" vertical="center" indent="1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34" fillId="17" borderId="0" applyBorder="0">
      <alignment vertical="top"/>
    </xf>
    <xf numFmtId="0" fontId="1" fillId="0" borderId="0"/>
    <xf numFmtId="176" fontId="35" fillId="0" borderId="0" applyFont="0" applyFill="0" applyBorder="0" applyAlignment="0" applyProtection="0"/>
  </cellStyleXfs>
  <cellXfs count="139">
    <xf numFmtId="49" fontId="0" fillId="0" borderId="0" xfId="0">
      <alignment vertical="top"/>
    </xf>
    <xf numFmtId="0" fontId="4" fillId="2" borderId="0" xfId="0" applyNumberFormat="1" applyFont="1" applyFill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1" fontId="8" fillId="0" borderId="0" xfId="0" applyNumberFormat="1" applyFont="1" applyFill="1" applyAlignment="1" applyProtection="1">
      <alignment horizontal="center" vertical="top" wrapText="1"/>
    </xf>
    <xf numFmtId="0" fontId="8" fillId="0" borderId="0" xfId="0" applyNumberFormat="1" applyFont="1" applyFill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Alignment="1" applyProtection="1"/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 applyProtection="1">
      <alignment horizontal="left"/>
    </xf>
    <xf numFmtId="4" fontId="6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Alignment="1" applyProtection="1">
      <alignment horizontal="left" vertical="center"/>
    </xf>
    <xf numFmtId="0" fontId="6" fillId="0" borderId="0" xfId="0" applyNumberFormat="1" applyFont="1" applyAlignment="1"/>
    <xf numFmtId="0" fontId="6" fillId="2" borderId="0" xfId="0" applyNumberFormat="1" applyFont="1" applyFill="1" applyAlignment="1" applyProtection="1"/>
    <xf numFmtId="0" fontId="9" fillId="2" borderId="0" xfId="0" applyNumberFormat="1" applyFont="1" applyFill="1" applyAlignment="1" applyProtection="1">
      <alignment horizontal="left"/>
    </xf>
    <xf numFmtId="3" fontId="6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Fill="1" applyAlignment="1"/>
    <xf numFmtId="0" fontId="6" fillId="0" borderId="0" xfId="0" applyNumberFormat="1" applyFont="1" applyFill="1" applyAlignment="1" applyProtection="1">
      <alignment horizontal="center"/>
    </xf>
    <xf numFmtId="0" fontId="10" fillId="6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0" fillId="4" borderId="1" xfId="0" applyNumberFormat="1" applyFont="1" applyFill="1" applyBorder="1" applyAlignment="1" applyProtection="1">
      <alignment horizontal="left" vertical="center"/>
    </xf>
    <xf numFmtId="0" fontId="10" fillId="4" borderId="5" xfId="0" applyNumberFormat="1" applyFont="1" applyFill="1" applyBorder="1" applyAlignment="1" applyProtection="1">
      <alignment horizontal="left" vertical="center"/>
    </xf>
    <xf numFmtId="0" fontId="10" fillId="4" borderId="2" xfId="0" applyNumberFormat="1" applyFont="1" applyFill="1" applyBorder="1" applyAlignment="1" applyProtection="1">
      <alignment horizontal="left" vertical="center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6" fillId="4" borderId="1" xfId="0" applyNumberFormat="1" applyFont="1" applyFill="1" applyBorder="1" applyAlignment="1" applyProtection="1">
      <alignment horizontal="center" vertical="center"/>
    </xf>
    <xf numFmtId="0" fontId="12" fillId="0" borderId="0" xfId="1" applyFont="1" applyFill="1" applyBorder="1" applyAlignment="1" applyProtection="1">
      <alignment horizontal="center" vertical="center"/>
    </xf>
    <xf numFmtId="0" fontId="6" fillId="4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4" fontId="6" fillId="0" borderId="0" xfId="0" applyNumberFormat="1" applyFont="1" applyFill="1" applyBorder="1" applyAlignment="1" applyProtection="1">
      <alignment horizontal="lef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6" fillId="2" borderId="0" xfId="0" applyNumberFormat="1" applyFont="1" applyFill="1" applyBorder="1" applyAlignment="1" applyProtection="1">
      <alignment horizontal="center" wrapText="1"/>
    </xf>
    <xf numFmtId="0" fontId="13" fillId="0" borderId="0" xfId="0" applyNumberFormat="1" applyFont="1" applyBorder="1" applyAlignment="1" applyProtection="1"/>
    <xf numFmtId="0" fontId="10" fillId="0" borderId="3" xfId="0" applyNumberFormat="1" applyFont="1" applyFill="1" applyBorder="1" applyAlignment="1" applyProtection="1">
      <alignment horizontal="left" vertical="center" indent="1"/>
    </xf>
    <xf numFmtId="0" fontId="6" fillId="0" borderId="3" xfId="0" applyNumberFormat="1" applyFont="1" applyFill="1" applyBorder="1" applyAlignment="1" applyProtection="1">
      <alignment vertical="top"/>
    </xf>
    <xf numFmtId="0" fontId="6" fillId="2" borderId="0" xfId="0" applyNumberFormat="1" applyFont="1" applyFill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left" vertical="center" indent="1"/>
    </xf>
    <xf numFmtId="0" fontId="6" fillId="0" borderId="4" xfId="0" applyNumberFormat="1" applyFont="1" applyFill="1" applyBorder="1" applyAlignment="1" applyProtection="1">
      <alignment vertical="top"/>
    </xf>
    <xf numFmtId="0" fontId="14" fillId="2" borderId="0" xfId="0" applyNumberFormat="1" applyFont="1" applyFill="1" applyAlignment="1" applyProtection="1">
      <alignment vertical="center"/>
    </xf>
    <xf numFmtId="0" fontId="6" fillId="2" borderId="0" xfId="0" applyNumberFormat="1" applyFont="1" applyFill="1" applyAlignment="1" applyProtection="1">
      <alignment vertical="center"/>
    </xf>
    <xf numFmtId="0" fontId="6" fillId="2" borderId="0" xfId="0" applyNumberFormat="1" applyFont="1" applyFill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right" vertical="top"/>
    </xf>
    <xf numFmtId="0" fontId="6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7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Alignment="1" applyProtection="1"/>
    <xf numFmtId="0" fontId="6" fillId="4" borderId="1" xfId="0" applyNumberFormat="1" applyFont="1" applyFill="1" applyBorder="1" applyAlignment="1" applyProtection="1">
      <alignment horizontal="center"/>
    </xf>
    <xf numFmtId="0" fontId="15" fillId="9" borderId="1" xfId="0" applyNumberFormat="1" applyFont="1" applyFill="1" applyBorder="1" applyAlignment="1" applyProtection="1">
      <alignment horizontal="center" vertical="center"/>
    </xf>
    <xf numFmtId="0" fontId="11" fillId="2" borderId="0" xfId="0" applyNumberFormat="1" applyFont="1" applyFill="1" applyAlignment="1" applyProtection="1">
      <alignment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4" fontId="6" fillId="10" borderId="1" xfId="0" applyNumberFormat="1" applyFont="1" applyFill="1" applyBorder="1" applyAlignment="1" applyProtection="1">
      <alignment horizontal="right" vertical="center" wrapText="1"/>
      <protection locked="0"/>
    </xf>
    <xf numFmtId="165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0" fontId="15" fillId="9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/>
    </xf>
    <xf numFmtId="4" fontId="6" fillId="11" borderId="1" xfId="0" applyNumberFormat="1" applyFont="1" applyFill="1" applyBorder="1" applyAlignment="1" applyProtection="1">
      <alignment horizontal="right" vertical="center" wrapText="1"/>
    </xf>
    <xf numFmtId="4" fontId="6" fillId="12" borderId="1" xfId="0" applyNumberFormat="1" applyFont="1" applyFill="1" applyBorder="1" applyAlignment="1" applyProtection="1">
      <alignment horizontal="right" vertical="center" wrapText="1"/>
    </xf>
    <xf numFmtId="4" fontId="6" fillId="13" borderId="1" xfId="0" applyNumberFormat="1" applyFont="1" applyFill="1" applyBorder="1" applyAlignment="1" applyProtection="1">
      <alignment horizontal="right" vertical="center" wrapText="1"/>
    </xf>
    <xf numFmtId="1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4" fontId="6" fillId="5" borderId="1" xfId="0" applyNumberFormat="1" applyFont="1" applyFill="1" applyBorder="1" applyAlignment="1" applyProtection="1">
      <alignment horizontal="right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right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0" fontId="6" fillId="7" borderId="2" xfId="0" applyNumberFormat="1" applyFont="1" applyFill="1" applyBorder="1" applyAlignment="1" applyProtection="1">
      <alignment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left" vertical="center" wrapText="1"/>
    </xf>
    <xf numFmtId="4" fontId="10" fillId="0" borderId="7" xfId="0" applyNumberFormat="1" applyFont="1" applyFill="1" applyBorder="1" applyAlignment="1" applyProtection="1">
      <alignment horizontal="center" vertical="center" wrapText="1"/>
    </xf>
    <xf numFmtId="4" fontId="10" fillId="3" borderId="1" xfId="0" applyNumberFormat="1" applyFont="1" applyFill="1" applyBorder="1" applyAlignment="1" applyProtection="1">
      <alignment horizontal="righ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left" vertical="center" wrapText="1"/>
    </xf>
    <xf numFmtId="3" fontId="6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1" xfId="0" applyNumberFormat="1" applyFont="1" applyFill="1" applyBorder="1" applyAlignment="1" applyProtection="1">
      <alignment horizontal="right" vertical="center" wrapText="1"/>
    </xf>
    <xf numFmtId="4" fontId="6" fillId="0" borderId="1" xfId="0" applyNumberFormat="1" applyFont="1" applyFill="1" applyBorder="1" applyAlignment="1" applyProtection="1">
      <alignment horizontal="left" vertical="center" wrapText="1" inden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0" fillId="11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166" fontId="6" fillId="3" borderId="1" xfId="0" applyNumberFormat="1" applyFont="1" applyFill="1" applyBorder="1" applyAlignment="1" applyProtection="1">
      <alignment horizontal="right" vertical="center" wrapText="1"/>
    </xf>
    <xf numFmtId="167" fontId="6" fillId="3" borderId="1" xfId="0" applyNumberFormat="1" applyFont="1" applyFill="1" applyBorder="1" applyAlignment="1" applyProtection="1">
      <alignment horizontal="right" vertical="center" wrapText="1"/>
    </xf>
    <xf numFmtId="168" fontId="6" fillId="3" borderId="1" xfId="0" applyNumberFormat="1" applyFont="1" applyFill="1" applyBorder="1" applyAlignment="1" applyProtection="1">
      <alignment horizontal="right" vertical="center" wrapText="1"/>
    </xf>
    <xf numFmtId="0" fontId="10" fillId="12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3" fontId="6" fillId="3" borderId="1" xfId="0" applyNumberFormat="1" applyFont="1" applyFill="1" applyBorder="1" applyAlignment="1" applyProtection="1">
      <alignment horizontal="right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10" fillId="13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Alignment="1"/>
    <xf numFmtId="0" fontId="5" fillId="2" borderId="0" xfId="0" applyNumberFormat="1" applyFont="1" applyFill="1" applyAlignment="1" applyProtection="1">
      <alignment horizontal="right" vertical="top" wrapText="1"/>
    </xf>
    <xf numFmtId="3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Alignment="1" applyProtection="1">
      <alignment horizontal="right"/>
    </xf>
    <xf numFmtId="0" fontId="6" fillId="2" borderId="0" xfId="0" applyNumberFormat="1" applyFont="1" applyFill="1" applyAlignment="1" applyProtection="1">
      <alignment horizontal="right"/>
    </xf>
    <xf numFmtId="0" fontId="11" fillId="0" borderId="0" xfId="0" applyNumberFormat="1" applyFont="1" applyFill="1" applyBorder="1" applyAlignment="1" applyProtection="1">
      <alignment horizontal="right" vertical="center" wrapText="1"/>
    </xf>
    <xf numFmtId="0" fontId="6" fillId="2" borderId="0" xfId="0" applyNumberFormat="1" applyFont="1" applyFill="1" applyBorder="1" applyAlignment="1" applyProtection="1">
      <alignment horizontal="right" wrapText="1"/>
    </xf>
    <xf numFmtId="0" fontId="6" fillId="2" borderId="0" xfId="0" applyNumberFormat="1" applyFont="1" applyFill="1" applyAlignment="1" applyProtection="1">
      <alignment horizontal="right" vertical="top"/>
    </xf>
    <xf numFmtId="0" fontId="6" fillId="2" borderId="0" xfId="0" applyNumberFormat="1" applyFont="1" applyFill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right" vertical="center" wrapText="1"/>
    </xf>
    <xf numFmtId="49" fontId="0" fillId="3" borderId="1" xfId="0" applyNumberFormat="1" applyFont="1" applyFill="1" applyBorder="1" applyAlignment="1" applyProtection="1">
      <alignment horizontal="right" vertical="center" wrapText="1"/>
    </xf>
    <xf numFmtId="49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0" applyNumberFormat="1" applyFont="1" applyFill="1" applyBorder="1" applyAlignment="1" applyProtection="1">
      <alignment horizontal="right" vertical="center" wrapText="1"/>
    </xf>
    <xf numFmtId="0" fontId="6" fillId="3" borderId="1" xfId="0" applyNumberFormat="1" applyFont="1" applyFill="1" applyBorder="1" applyAlignment="1" applyProtection="1">
      <alignment horizontal="right"/>
    </xf>
    <xf numFmtId="0" fontId="6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Alignment="1">
      <alignment horizontal="right"/>
    </xf>
    <xf numFmtId="4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164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49" fontId="0" fillId="8" borderId="1" xfId="0" applyFont="1" applyFill="1" applyBorder="1" applyAlignment="1" applyProtection="1">
      <alignment horizontal="right" vertical="center" wrapText="1"/>
      <protection locked="0"/>
    </xf>
    <xf numFmtId="166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11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Alignment="1" applyProtection="1">
      <protection locked="0"/>
    </xf>
    <xf numFmtId="0" fontId="0" fillId="0" borderId="1" xfId="0" applyNumberFormat="1" applyFont="1" applyFill="1" applyBorder="1" applyAlignment="1" applyProtection="1">
      <alignment horizontal="right" vertical="center" wrapText="1"/>
    </xf>
    <xf numFmtId="0" fontId="0" fillId="3" borderId="1" xfId="0" applyNumberFormat="1" applyFont="1" applyFill="1" applyBorder="1" applyAlignment="1" applyProtection="1">
      <alignment horizontal="right" vertical="center" wrapText="1"/>
    </xf>
    <xf numFmtId="4" fontId="6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11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0" fillId="0" borderId="6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0" fontId="10" fillId="12" borderId="1" xfId="0" applyNumberFormat="1" applyFont="1" applyFill="1" applyBorder="1" applyAlignment="1" applyProtection="1">
      <alignment horizontal="center" vertical="center" wrapText="1"/>
    </xf>
    <xf numFmtId="0" fontId="10" fillId="13" borderId="1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Alignment="1" applyProtection="1">
      <alignment horizontal="left" vertical="top" wrapText="1" indent="2"/>
    </xf>
    <xf numFmtId="0" fontId="5" fillId="2" borderId="0" xfId="0" applyNumberFormat="1" applyFont="1" applyFill="1" applyAlignment="1" applyProtection="1">
      <alignment horizontal="left" vertical="top" wrapText="1" indent="20"/>
    </xf>
    <xf numFmtId="0" fontId="36" fillId="0" borderId="0" xfId="0" applyNumberFormat="1" applyFont="1" applyAlignment="1">
      <alignment horizontal="right"/>
    </xf>
    <xf numFmtId="0" fontId="36" fillId="0" borderId="0" xfId="2" applyFont="1" applyAlignment="1">
      <alignment horizontal="right"/>
    </xf>
  </cellXfs>
  <cellStyles count="216">
    <cellStyle name=" 1" xfId="3" xr:uid="{00000000-0005-0000-0000-000000000000}"/>
    <cellStyle name=" 1 2" xfId="4" xr:uid="{00000000-0005-0000-0000-000001000000}"/>
    <cellStyle name=" 1 3" xfId="5" xr:uid="{00000000-0005-0000-0000-000002000000}"/>
    <cellStyle name=" 1_Stage1" xfId="6" xr:uid="{00000000-0005-0000-0000-000003000000}"/>
    <cellStyle name="_1757 Фаинка  27.06.2006г._ПНГ КРС 2012 роизводственная программа для 2-х бртгад ТРС для ХН. " xfId="7" xr:uid="{00000000-0005-0000-0000-000004000000}"/>
    <cellStyle name="_1757 Фаинка  27.06.2006г._ПП на 2012 г(50 бригад 13 09 2011 г) с новой ПП1  от 13 09 11г " xfId="8" xr:uid="{00000000-0005-0000-0000-000005000000}"/>
    <cellStyle name="_1757 Фаинка  27.06.2006г._Расчет по УКР и ПГИ 2008г " xfId="9" xr:uid="{00000000-0005-0000-0000-000006000000}"/>
    <cellStyle name="_1757 Фаинка  27.06.2006г._Расчет по УКР и ПГИ 2009г " xfId="10" xr:uid="{00000000-0005-0000-0000-000007000000}"/>
    <cellStyle name="_1757 Фаинка  27.06.2006г._Расчет по УКР и ПГИ 2009г(убраны 3 часа по опер, из транспорта)от 11.01.09. " xfId="11" xr:uid="{00000000-0005-0000-0000-000008000000}"/>
    <cellStyle name="_1757 Фаинка  27.06.2006г._ФАКТ  - БП 2011 год на 51 бр от 20.04.2011 года (с прогнозами) 6 григад с июля на ХН (6500) " xfId="12" xr:uid="{00000000-0005-0000-0000-000009000000}"/>
    <cellStyle name="_1836 Фаинка 06.05.2006_ПНГ КРС 2012 роизводственная программа для 2-х бртгад ТРС для ХН. " xfId="13" xr:uid="{00000000-0005-0000-0000-00000A000000}"/>
    <cellStyle name="_1836 Фаинка 06.05.2006_ПП на 2012 г(50 бригад 13 09 2011 г) с новой ПП1  от 13 09 11г " xfId="14" xr:uid="{00000000-0005-0000-0000-00000B000000}"/>
    <cellStyle name="_1836 Фаинка 06.05.2006_Расчет по УКР и ПГИ 2008г " xfId="15" xr:uid="{00000000-0005-0000-0000-00000C000000}"/>
    <cellStyle name="_1836 Фаинка 06.05.2006_Расчет по УКР и ПГИ 2009г " xfId="16" xr:uid="{00000000-0005-0000-0000-00000D000000}"/>
    <cellStyle name="_1836 Фаинка 06.05.2006_Расчет по УКР и ПГИ 2009г(убраны 3 часа по опер, из транспорта)от 11.01.09. " xfId="17" xr:uid="{00000000-0005-0000-0000-00000E000000}"/>
    <cellStyle name="_1836 Фаинка 06.05.2006_ФАКТ  - БП 2011 год на 51 бр от 20.04.2011 года (с прогнозами) 6 григад с июля на ХН (6500) " xfId="18" xr:uid="{00000000-0005-0000-0000-00000F000000}"/>
    <cellStyle name="_2. Вар. №2  Б-П 2011- НУТТ №2 03.11.2010 г. " xfId="19" xr:uid="{00000000-0005-0000-0000-000010000000}"/>
    <cellStyle name="_2159 Фаинка 30.07.2006 ОПЗ КНК_ПНГ КРС 2012 роизводственная программа для 2-х бртгад ТРС для ХН. " xfId="20" xr:uid="{00000000-0005-0000-0000-000011000000}"/>
    <cellStyle name="_2159 Фаинка 30.07.2006 ОПЗ КНК_ПП на 2012 г(50 бригад 13 09 2011 г) с новой ПП1  от 13 09 11г " xfId="21" xr:uid="{00000000-0005-0000-0000-000012000000}"/>
    <cellStyle name="_2159 Фаинка 30.07.2006 ОПЗ КНК_Расчет по УКР и ПГИ 2008г " xfId="22" xr:uid="{00000000-0005-0000-0000-000013000000}"/>
    <cellStyle name="_2159 Фаинка 30.07.2006 ОПЗ КНК_Расчет по УКР и ПГИ 2009г " xfId="23" xr:uid="{00000000-0005-0000-0000-000014000000}"/>
    <cellStyle name="_2159 Фаинка 30.07.2006 ОПЗ КНК_Расчет по УКР и ПГИ 2009г(убраны 3 часа по опер, из транспорта)от 11.01.09. " xfId="24" xr:uid="{00000000-0005-0000-0000-000015000000}"/>
    <cellStyle name="_2159 Фаинка 30.07.2006 ОПЗ КНК_ФАКТ  - БП 2011 год на 51 бр от 20.04.2011 года (с прогнозами) 6 григад с июля на ХН (6500) " xfId="25" xr:uid="{00000000-0005-0000-0000-000016000000}"/>
    <cellStyle name="_5420_5610 " xfId="26" xr:uid="{00000000-0005-0000-0000-000017000000}"/>
    <cellStyle name="_9.1 " xfId="27" xr:uid="{00000000-0005-0000-0000-000018000000}"/>
    <cellStyle name="_Capex_100% " xfId="28" xr:uid="{00000000-0005-0000-0000-000019000000}"/>
    <cellStyle name="_Copy of !Capex_Master_15_08_05 " xfId="29" xr:uid="{00000000-0005-0000-0000-00001A000000}"/>
    <cellStyle name="_KPI-5_PPM pages " xfId="30" xr:uid="{00000000-0005-0000-0000-00001B000000}"/>
    <cellStyle name="_KPI-5_баланс  " xfId="31" xr:uid="{00000000-0005-0000-0000-00001C000000}"/>
    <cellStyle name="_KPI-5_Калькуляция АТС  2010 г  " xfId="32" xr:uid="{00000000-0005-0000-0000-00001D000000}"/>
    <cellStyle name="_KPI-5_Калькуляция АТС  2011 г  " xfId="33" xr:uid="{00000000-0005-0000-0000-00001E000000}"/>
    <cellStyle name="_KPI-5_Копия Форма  2009 ООО УТТ- 2 с 1 октября испр " xfId="34" xr:uid="{00000000-0005-0000-0000-00001F000000}"/>
    <cellStyle name="_KPI-5_НПРС-1 Последний вариант от 25 декабря 2010 " xfId="35" xr:uid="{00000000-0005-0000-0000-000020000000}"/>
    <cellStyle name="_KPI-5_Формы на 2004_1 " xfId="36" xr:uid="{00000000-0005-0000-0000-000021000000}"/>
    <cellStyle name="_KPI-5_Формы на 2004_1 (бюджетн) " xfId="37" xr:uid="{00000000-0005-0000-0000-000022000000}"/>
    <cellStyle name="_KPI-5_Целевая программа ПБ ИТУ Нов " xfId="38" xr:uid="{00000000-0005-0000-0000-000023000000}"/>
    <cellStyle name="_Model_RAB Мой_PR.PROG.WARM.NOTCOMBI.2012.2.16_v1.4(04.04.11) " xfId="39" xr:uid="{00000000-0005-0000-0000-000024000000}"/>
    <cellStyle name="_Model_RAB Мой_Книга2_PR.PROG.WARM.NOTCOMBI.2012.2.16_v1.4(04.04.11) " xfId="40" xr:uid="{00000000-0005-0000-0000-000025000000}"/>
    <cellStyle name="_Model_RAB_MRSK_svod_PR.PROG.WARM.NOTCOMBI.2012.2.16_v1.4(04.04.11) " xfId="41" xr:uid="{00000000-0005-0000-0000-000026000000}"/>
    <cellStyle name="_Model_RAB_MRSK_svod_Книга2_PR.PROG.WARM.NOTCOMBI.2012.2.16_v1.4(04.04.11) " xfId="42" xr:uid="{00000000-0005-0000-0000-000027000000}"/>
    <cellStyle name="_№2 ООО НУТТ №2 Экономич.эффект приобр. 10 ед. МАЗ-152 " xfId="43" xr:uid="{00000000-0005-0000-0000-000028000000}"/>
    <cellStyle name="_OFS 3d party 23-09-04 " xfId="44" xr:uid="{00000000-0005-0000-0000-000029000000}"/>
    <cellStyle name="_Rospan Template 1_08082005 " xfId="45" xr:uid="{00000000-0005-0000-0000-00002A000000}"/>
    <cellStyle name="_Rospan Template 2_01082005 " xfId="46" xr:uid="{00000000-0005-0000-0000-00002B000000}"/>
    <cellStyle name="_Анализ динамики ТР и изменение параметров (ЮГАНСКИЙ РЕГИОН-Декабрь 2004 г " xfId="47" xr:uid="{00000000-0005-0000-0000-00002C000000}"/>
    <cellStyle name="_Аналитическая справка № 24-А  доп  к лот №17 от 26 12 07 г " xfId="48" xr:uid="{00000000-0005-0000-0000-00002D000000}"/>
    <cellStyle name="_Аналитическая справка №10383 ПЛНС куст №283 " xfId="49" xr:uid="{00000000-0005-0000-0000-00002E000000}"/>
    <cellStyle name="_Б.П. -  2009-2013 КРС " xfId="50" xr:uid="{00000000-0005-0000-0000-00002F000000}"/>
    <cellStyle name="_Б-П 2010 - НУТТ №2 26.01.10 г. " xfId="51" xr:uid="{00000000-0005-0000-0000-000030000000}"/>
    <cellStyle name="_БП-2011 г. - НУТТ №2 Проценты банка приобр. 5 ед. МАЗ-152 " xfId="52" xr:uid="{00000000-0005-0000-0000-000031000000}"/>
    <cellStyle name="_Валовый доход и затраты за 5 мес_ПНГ КРС 2012 роизводственная программа для 2-х бртгад ТРС для ХН. " xfId="53" xr:uid="{00000000-0005-0000-0000-000032000000}"/>
    <cellStyle name="_ВАРИАНТ  Продолжительность янв -апрель пофактумай-август по ПП 2007гсент-дек по факту    2006 " xfId="54" xr:uid="{00000000-0005-0000-0000-000033000000}"/>
    <cellStyle name="_График ввода 2007 (26.07.07.) " xfId="55" xr:uid="{00000000-0005-0000-0000-000034000000}"/>
    <cellStyle name="_График проведения доп ГТМ 2006г " xfId="56" xr:uid="{00000000-0005-0000-0000-000035000000}"/>
    <cellStyle name="_ГТМ февраль 2005 факт " xfId="57" xr:uid="{00000000-0005-0000-0000-000036000000}"/>
    <cellStyle name="_гтм04 ПН_К Р С 2010 " xfId="58" xr:uid="{00000000-0005-0000-0000-000037000000}"/>
    <cellStyle name="_гтм04 ПН_ПНГ КРС 2012 роизводственная программа для 2-х бртгад ТРС для ХН. " xfId="59" xr:uid="{00000000-0005-0000-0000-000038000000}"/>
    <cellStyle name="_гтм04 ПН_Расчет по УКР и ПГИ 2008г " xfId="60" xr:uid="{00000000-0005-0000-0000-000039000000}"/>
    <cellStyle name="_гтм04 ПН_Расчет по УКР и ПГИ 2009г " xfId="61" xr:uid="{00000000-0005-0000-0000-00003A000000}"/>
    <cellStyle name="_гтм04 ПН_Расчет по УКР и ПГИ 2009г(убраны 3 часа по опер, из транспорта)от 11.01.09. " xfId="62" xr:uid="{00000000-0005-0000-0000-00003B000000}"/>
    <cellStyle name="_гтм04 ПН_Трансп  программа ПНГ-Транспорт на 51бр с тарифам на 2011г  с учетом Харампура с 01июля 2011г " xfId="63" xr:uid="{00000000-0005-0000-0000-00003C000000}"/>
    <cellStyle name="_дежурный файл " xfId="64" xr:uid="{00000000-0005-0000-0000-00003D000000}"/>
    <cellStyle name="_Для стратегии " xfId="65" xr:uid="{00000000-0005-0000-0000-00003E000000}"/>
    <cellStyle name="_ДН-1  2006 с формой ТНК        на2750 т т    20 10 05 с 2908 441 тыс " xfId="66" xr:uid="{00000000-0005-0000-0000-00003F000000}"/>
    <cellStyle name="_Доходы и затраты( Вид Деятельности) форма " xfId="67" xr:uid="{00000000-0005-0000-0000-000040000000}"/>
    <cellStyle name="_Измененный с 1.03.05г формат ТЭП " xfId="68" xr:uid="{00000000-0005-0000-0000-000041000000}"/>
    <cellStyle name="_Имущ платежи 2009 корр 06 11 08 " xfId="69" xr:uid="{00000000-0005-0000-0000-000042000000}"/>
    <cellStyle name="_Инвестиции УПНП и КРС 2009г " xfId="70" xr:uid="{00000000-0005-0000-0000-000043000000}"/>
    <cellStyle name="_ИнвПроект ПАЗ 320412 - 24 п.м. для ТНК-ВР_2. НУТТ №2 Инвест.проект ISUZU РЦМТО " xfId="71" xr:uid="{00000000-0005-0000-0000-000044000000}"/>
    <cellStyle name="_К Защите бюджета КРС 2006г-2007г " xfId="72" xr:uid="{00000000-0005-0000-0000-000045000000}"/>
    <cellStyle name="_Калькуляция АТС  2010 г  " xfId="73" xr:uid="{00000000-0005-0000-0000-000046000000}"/>
    <cellStyle name="_Калькуляция АТС  2011 г  " xfId="74" xr:uid="{00000000-0005-0000-0000-000047000000}"/>
    <cellStyle name="_Калькуляция расценки за 1 час работы  СИН 31 35 " xfId="75" xr:uid="{00000000-0005-0000-0000-000048000000}"/>
    <cellStyle name="_КВУи замера Рпл по ЮН регион на  фев 2005 г 1 вар " xfId="76" xr:uid="{00000000-0005-0000-0000-000049000000}"/>
    <cellStyle name="_КВУи замера Рпл по ЮНГ на  фев 2005 г " xfId="77" xr:uid="{00000000-0005-0000-0000-00004A000000}"/>
    <cellStyle name="_КВУи замераРпл по ЮН региону на  январь 2005 г " xfId="78" xr:uid="{00000000-0005-0000-0000-00004B000000}"/>
    <cellStyle name="_Копия Лейси_контракты_2005_СУЗУН " xfId="79" xr:uid="{00000000-0005-0000-0000-00004C000000}"/>
    <cellStyle name="_Копия РД 2005 23-10-04_3100-изм новые от Хальзова А.А. " xfId="80" xr:uid="{00000000-0005-0000-0000-00004D000000}"/>
    <cellStyle name="_Копия Транспорт СТТ согласовано_25 01 2008 (3)1,05,08_КРС БП ТТ 2012конечный " xfId="81" xr:uid="{00000000-0005-0000-0000-00004E000000}"/>
    <cellStyle name="_КРС " xfId="82" xr:uid="{00000000-0005-0000-0000-00004F000000}"/>
    <cellStyle name="_КРС БН 2010 (5)_Бизнес План по ОГМ на 2012 год от 24.06.11  " xfId="83" xr:uid="{00000000-0005-0000-0000-000050000000}"/>
    <cellStyle name="_КРС БН 2010_Бизнес План по ОГМ на 2012 год от 24.06.11  " xfId="84" xr:uid="{00000000-0005-0000-0000-000051000000}"/>
    <cellStyle name="_КРС ПГИ скв " xfId="85" xr:uid="{00000000-0005-0000-0000-000052000000}"/>
    <cellStyle name="_КРС ПДР 2007г  Вариант 2.1 с добавл 150000 с коррект периодов проведения ГРП и КГРП " xfId="86" xr:uid="{00000000-0005-0000-0000-000053000000}"/>
    <cellStyle name="_КРС_СТТ согласовано_17_06_08   с 10708 таня_КРС БП ТТ 2012конечный " xfId="87" xr:uid="{00000000-0005-0000-0000-000054000000}"/>
    <cellStyle name="_Мероприятия " xfId="88" xr:uid="{00000000-0005-0000-0000-000055000000}"/>
    <cellStyle name="_МОДЕЛЬ_1 (2)_PR.PROG.WARM.NOTCOMBI.2012.2.16_v1.4(04.04.11) " xfId="89" xr:uid="{00000000-0005-0000-0000-000056000000}"/>
    <cellStyle name="_МОДЕЛЬ_1 (2)_Книга2_PR.PROG.WARM.NOTCOMBI.2012.2.16_v1.4(04.04.11) " xfId="90" xr:uid="{00000000-0005-0000-0000-000057000000}"/>
    <cellStyle name="_На выводе 13.04 " xfId="91" xr:uid="{00000000-0005-0000-0000-000058000000}"/>
    <cellStyle name="_Нормализация_попытка_2_GFO7_СУЗУН " xfId="92" xr:uid="{00000000-0005-0000-0000-000059000000}"/>
    <cellStyle name="_НПРС-1 Последний вариант от 25 декабря 2010 " xfId="93" xr:uid="{00000000-0005-0000-0000-00005A000000}"/>
    <cellStyle name="_объемы  бурения 2004г " xfId="94" xr:uid="{00000000-0005-0000-0000-00005B000000}"/>
    <cellStyle name="_Объемы ППН ППД  2008г " xfId="95" xr:uid="{00000000-0005-0000-0000-00005C000000}"/>
    <cellStyle name="_ООО АТС Погашение займа 2010-2013 гг. " xfId="96" xr:uid="{00000000-0005-0000-0000-00005D000000}"/>
    <cellStyle name="_ООО НУТТ №2  РАСЧЕТ индексации тарифов с 01.06.09 г. " xfId="97" xr:uid="{00000000-0005-0000-0000-00005E000000}"/>
    <cellStyle name="_Отказы июль ЦДНГ1 " xfId="98" xr:uid="{00000000-0005-0000-0000-00005F000000}"/>
    <cellStyle name="_Отч _ 212 за декабрь_ПНГ КРС 2012 роизводственная программа для 2-х бртгад ТРС для ХН. " xfId="99" xr:uid="{00000000-0005-0000-0000-000060000000}"/>
    <cellStyle name="_Отчет 195 (212) за год по месяцам_ПНГ КРС 2012 роизводственная программа для 2-х бртгад ТРС для ХН. " xfId="100" xr:uid="{00000000-0005-0000-0000-000061000000}"/>
    <cellStyle name="_План ликвидации и консервации на 2007г " xfId="101" xr:uid="{00000000-0005-0000-0000-000062000000}"/>
    <cellStyle name="_План работ СКВ ГКО 36-629 Ас " xfId="102" xr:uid="{00000000-0005-0000-0000-000063000000}"/>
    <cellStyle name="_Планирование бюджета на 2006г " xfId="103" xr:uid="{00000000-0005-0000-0000-000064000000}"/>
    <cellStyle name="_Плановые потери СНГ январь " xfId="104" xr:uid="{00000000-0005-0000-0000-000065000000}"/>
    <cellStyle name="_ПНГ 2008-2012 г " xfId="105" xr:uid="{00000000-0005-0000-0000-000066000000}"/>
    <cellStyle name="_Потребность в транспорте УНС_13.03_КРС БП ТТ 2012конечный " xfId="106" xr:uid="{00000000-0005-0000-0000-000067000000}"/>
    <cellStyle name="_Потребностьт в МТР 8 бр  КРС на 3 мес " xfId="107" xr:uid="{00000000-0005-0000-0000-000068000000}"/>
    <cellStyle name="_ПП на 2012 г(50 бригад 13 09 2011 г) с новой ПП1  от 13 09 11г " xfId="108" xr:uid="{00000000-0005-0000-0000-000069000000}"/>
    <cellStyle name="_ПП ОГМ ГСМ свод ГФ РН-Сервиc 2009-2013 " xfId="109" xr:uid="{00000000-0005-0000-0000-00006A000000}"/>
    <cellStyle name="_ППД " xfId="110" xr:uid="{00000000-0005-0000-0000-00006B000000}"/>
    <cellStyle name="_пр 5 тариф RAB_PR.PROG.WARM.NOTCOMBI.2012.2.16_v1.4(04.04.11) " xfId="111" xr:uid="{00000000-0005-0000-0000-00006C000000}"/>
    <cellStyle name="_пр 5 тариф RAB_Книга2_PR.PROG.WARM.NOTCOMBI.2012.2.16_v1.4(04.04.11) " xfId="112" xr:uid="{00000000-0005-0000-0000-00006D000000}"/>
    <cellStyle name="_Приложение 1 Произв.программа_ПНГ КРС 2012 роизводственная программа для 2-х бртгад ТРС для ХН. " xfId="113" xr:uid="{00000000-0005-0000-0000-00006E000000}"/>
    <cellStyle name="_Приложение № 5 (реестр на оплату) " xfId="114" xr:uid="{00000000-0005-0000-0000-00006F000000}"/>
    <cellStyle name="_Приложение№1_8 1 " xfId="115" xr:uid="{00000000-0005-0000-0000-000070000000}"/>
    <cellStyle name="_Приоритет по КРС на 2006 г " xfId="116" xr:uid="{00000000-0005-0000-0000-000071000000}"/>
    <cellStyle name="_Производственные показатели по ОАО СНГ на 2007 год (12 10 06)   " xfId="117" xr:uid="{00000000-0005-0000-0000-000072000000}"/>
    <cellStyle name="_Рапорт " xfId="118" xr:uid="{00000000-0005-0000-0000-000073000000}"/>
    <cellStyle name="_Рапорт бригад._Расчет от 1.10 на 25.10(95)_ЦДНГ-10 Суточный рапорт 24.09.05 " xfId="119" xr:uid="{00000000-0005-0000-0000-000074000000}"/>
    <cellStyle name="_Рапорт бригад._Расчет от 1.10 на 25.10(95)_ЦДНГ-10 Суточный рапорт 30.09.05 " xfId="120" xr:uid="{00000000-0005-0000-0000-000075000000}"/>
    <cellStyle name="_Рапорт бригад.1_Расчет от 1.10 на 25.10(95)_ЦДНГ-10 Суточный рапорт 24.09.05 " xfId="121" xr:uid="{00000000-0005-0000-0000-000076000000}"/>
    <cellStyle name="_Рапорт бригад.1_Расчет от 1.10 на 25.10(95)_ЦДНГ-10 Суточный рапорт 30.09.05 " xfId="122" xr:uid="{00000000-0005-0000-0000-000077000000}"/>
    <cellStyle name="_Расчет RAB_22072008_PR.PROG.WARM.NOTCOMBI.2012.2.16_v1.4(04.04.11) " xfId="123" xr:uid="{00000000-0005-0000-0000-000078000000}"/>
    <cellStyle name="_Расчет RAB_22072008_Книга2_PR.PROG.WARM.NOTCOMBI.2012.2.16_v1.4(04.04.11) " xfId="124" xr:uid="{00000000-0005-0000-0000-000079000000}"/>
    <cellStyle name="_Расчет RAB_Лен и МОЭСК_с 2010 года_14.04.2009_со сглаж_version 3.0_без ФСК_PR.PROG.WARM.NOTCOMBI.2012.2.16_v1.4(04.04.11) " xfId="125" xr:uid="{00000000-0005-0000-0000-00007A000000}"/>
    <cellStyle name="_Расчет RAB_Лен и МОЭСК_с 2010 года_14.04.2009_со сглаж_version 3.0_без ФСК_Книга2_PR.PROG.WARM.NOTCOMBI.2012.2.16_v1.4(04.04.11) " xfId="126" xr:uid="{00000000-0005-0000-0000-00007B000000}"/>
    <cellStyle name="_Расчет бр часа КРС на 2 квартал для СНГ " xfId="127" xr:uid="{00000000-0005-0000-0000-00007C000000}"/>
    <cellStyle name="_Расчет по 1 кв  2005г " xfId="128" xr:uid="{00000000-0005-0000-0000-00007D000000}"/>
    <cellStyle name="_Расчет суточной добычи по  ЦДНГ 11 25 июля пр " xfId="129" xr:uid="{00000000-0005-0000-0000-00007E000000}"/>
    <cellStyle name="_Расчет суточной добычи по  ЦДНГ 11 31 август пр " xfId="130" xr:uid="{00000000-0005-0000-0000-00007F000000}"/>
    <cellStyle name="_Расчет суточной добычи по ЦДНГ-10 23.06.05 " xfId="131" xr:uid="{00000000-0005-0000-0000-000080000000}"/>
    <cellStyle name="_РД 2005 16-10-04_3100-изм новые " xfId="132" xr:uid="{00000000-0005-0000-0000-000081000000}"/>
    <cellStyle name="_РД 2005 25-10-04_3100-2009 " xfId="133" xr:uid="{00000000-0005-0000-0000-000082000000}"/>
    <cellStyle name="_РД 2005 26-10-04_3100 " xfId="134" xr:uid="{00000000-0005-0000-0000-000083000000}"/>
    <cellStyle name="_СВЕРКА ЗАО ТТ (ТКРС) 17.07.2008_КРС БП ТТ 2012конечный " xfId="135" xr:uid="{00000000-0005-0000-0000-000084000000}"/>
    <cellStyle name="_Свод 2003  " xfId="136" xr:uid="{00000000-0005-0000-0000-000085000000}"/>
    <cellStyle name="_СВОДНЫЙраздел 20 к бизнес-плану 2007-2011 " xfId="137" xr:uid="{00000000-0005-0000-0000-000086000000}"/>
    <cellStyle name="_сентябрь Реализация ПНГ-Т  с 09.09.09  2_ПНГ КРС 2012 роизводственная программа для 2-х бртгад ТРС для ХН. " xfId="138" xr:uid="{00000000-0005-0000-0000-000087000000}"/>
    <cellStyle name="_Снижение дебитов октябрь МР " xfId="139" xr:uid="{00000000-0005-0000-0000-000088000000}"/>
    <cellStyle name="_Снижение Ю Р  5022005г " xfId="140" xr:uid="{00000000-0005-0000-0000-000089000000}"/>
    <cellStyle name="_Снижение Ю Р 20 01 05  " xfId="141" xr:uid="{00000000-0005-0000-0000-00008A000000}"/>
    <cellStyle name="_Снижение Ю.Р.20.01.05. " xfId="142" xr:uid="{00000000-0005-0000-0000-00008B000000}"/>
    <cellStyle name="_Справочник для ПДС_ПНГ КРС 2012 роизводственная программа для 2-х бртгад ТРС для ХН. " xfId="143" xr:uid="{00000000-0005-0000-0000-00008C000000}"/>
    <cellStyle name="_Сравнение эффективности_болванка v7 " xfId="144" xr:uid="{00000000-0005-0000-0000-00008D000000}"/>
    <cellStyle name="_Ст-ть бр-часа от 01 12 06г " xfId="145" xr:uid="{00000000-0005-0000-0000-00008E000000}"/>
    <cellStyle name="_Тар на 4 кв с сторон " xfId="146" xr:uid="{00000000-0005-0000-0000-00008F000000}"/>
    <cellStyle name="_транспорт СТТ  сторонние)_КРС БП ТТ 2012конечный " xfId="147" xr:uid="{00000000-0005-0000-0000-000090000000}"/>
    <cellStyle name="_Транспорт. Эконом. показ. за 5 мес.по гар.номерамxls_ПНГ КРС 2012 роизводственная программа для 2-х бртгад ТРС для ХН. " xfId="148" xr:uid="{00000000-0005-0000-0000-000091000000}"/>
    <cellStyle name="_ФАКТ  - БП 2011 год на 51 бр от 20.04.2011 года (с прогнозами) 6 григад с июля на ХН (6500) " xfId="149" xr:uid="{00000000-0005-0000-0000-000092000000}"/>
    <cellStyle name="_Фактические прямые затраты  по глушению 1 кв. 2005 " xfId="150" xr:uid="{00000000-0005-0000-0000-000093000000}"/>
    <cellStyle name="_Форма 2008 ООО НУТТ-2  " xfId="151" xr:uid="{00000000-0005-0000-0000-000094000000}"/>
    <cellStyle name="_Формы АСУ для БП на 2003год_ егор в кис " xfId="152" xr:uid="{00000000-0005-0000-0000-000095000000}"/>
    <cellStyle name="_ЦДНГ-10 Суточный рапорт 24.09.05 " xfId="153" xr:uid="{00000000-0005-0000-0000-000096000000}"/>
    <cellStyle name="Comma" xfId="154" xr:uid="{00000000-0005-0000-0000-000097000000}"/>
    <cellStyle name="Comma [0]" xfId="155" xr:uid="{00000000-0005-0000-0000-000098000000}"/>
    <cellStyle name="Currency" xfId="156" xr:uid="{00000000-0005-0000-0000-000099000000}"/>
    <cellStyle name="Currency [0]" xfId="157" xr:uid="{00000000-0005-0000-0000-00009A000000}"/>
    <cellStyle name="currency1" xfId="158" xr:uid="{00000000-0005-0000-0000-00009B000000}"/>
    <cellStyle name="Currency2" xfId="159" xr:uid="{00000000-0005-0000-0000-00009C000000}"/>
    <cellStyle name="currency3" xfId="160" xr:uid="{00000000-0005-0000-0000-00009D000000}"/>
    <cellStyle name="currency4" xfId="161" xr:uid="{00000000-0005-0000-0000-00009E000000}"/>
    <cellStyle name="Followed Hyperlink" xfId="162" xr:uid="{00000000-0005-0000-0000-00009F000000}"/>
    <cellStyle name="Hyperlink" xfId="163" xr:uid="{00000000-0005-0000-0000-0000A0000000}"/>
    <cellStyle name="Hyperlink1" xfId="164" xr:uid="{00000000-0005-0000-0000-0000A1000000}"/>
    <cellStyle name="Hyperlink2" xfId="165" xr:uid="{00000000-0005-0000-0000-0000A2000000}"/>
    <cellStyle name="Hyperlink3" xfId="166" xr:uid="{00000000-0005-0000-0000-0000A3000000}"/>
    <cellStyle name="normal" xfId="167" xr:uid="{00000000-0005-0000-0000-0000A4000000}"/>
    <cellStyle name="Normal1" xfId="168" xr:uid="{00000000-0005-0000-0000-0000A5000000}"/>
    <cellStyle name="Normal2" xfId="169" xr:uid="{00000000-0005-0000-0000-0000A6000000}"/>
    <cellStyle name="Ociriniaue [0]_Deri.06.98 " xfId="170" xr:uid="{00000000-0005-0000-0000-0000A7000000}"/>
    <cellStyle name="Ociriniaue_Deri.06.98 " xfId="171" xr:uid="{00000000-0005-0000-0000-0000A8000000}"/>
    <cellStyle name="Percent" xfId="172" xr:uid="{00000000-0005-0000-0000-0000A9000000}"/>
    <cellStyle name="Percent1" xfId="173" xr:uid="{00000000-0005-0000-0000-0000AA000000}"/>
    <cellStyle name="SAPBorder" xfId="174" xr:uid="{00000000-0005-0000-0000-0000AB000000}"/>
    <cellStyle name="SAPDataCell" xfId="175" xr:uid="{00000000-0005-0000-0000-0000AC000000}"/>
    <cellStyle name="SAPDataRemoved" xfId="176" xr:uid="{00000000-0005-0000-0000-0000AD000000}"/>
    <cellStyle name="SAPDataTotalCell" xfId="177" xr:uid="{00000000-0005-0000-0000-0000AE000000}"/>
    <cellStyle name="SAPDimensionCell" xfId="178" xr:uid="{00000000-0005-0000-0000-0000AF000000}"/>
    <cellStyle name="SAPEditableDataCell" xfId="179" xr:uid="{00000000-0005-0000-0000-0000B0000000}"/>
    <cellStyle name="SAPEditableDataTotalCell" xfId="180" xr:uid="{00000000-0005-0000-0000-0000B1000000}"/>
    <cellStyle name="SAPEmphasized" xfId="181" xr:uid="{00000000-0005-0000-0000-0000B2000000}"/>
    <cellStyle name="SAPEmphasizedEditableDataCell" xfId="182" xr:uid="{00000000-0005-0000-0000-0000B3000000}"/>
    <cellStyle name="SAPEmphasizedEditableDataTotalCell" xfId="183" xr:uid="{00000000-0005-0000-0000-0000B4000000}"/>
    <cellStyle name="SAPEmphasizedLockedDataCell" xfId="184" xr:uid="{00000000-0005-0000-0000-0000B5000000}"/>
    <cellStyle name="SAPEmphasizedLockedDataTotalCell" xfId="185" xr:uid="{00000000-0005-0000-0000-0000B6000000}"/>
    <cellStyle name="SAPEmphasizedReadonlyDataCell" xfId="186" xr:uid="{00000000-0005-0000-0000-0000B7000000}"/>
    <cellStyle name="SAPEmphasizedReadonlyDataTotalCell" xfId="187" xr:uid="{00000000-0005-0000-0000-0000B8000000}"/>
    <cellStyle name="SAPEmphasizedTotal" xfId="188" xr:uid="{00000000-0005-0000-0000-0000B9000000}"/>
    <cellStyle name="SAPError" xfId="189" xr:uid="{00000000-0005-0000-0000-0000BA000000}"/>
    <cellStyle name="SAPExceptionLevel1" xfId="190" xr:uid="{00000000-0005-0000-0000-0000BB000000}"/>
    <cellStyle name="SAPExceptionLevel2" xfId="191" xr:uid="{00000000-0005-0000-0000-0000BC000000}"/>
    <cellStyle name="SAPExceptionLevel3" xfId="192" xr:uid="{00000000-0005-0000-0000-0000BD000000}"/>
    <cellStyle name="SAPExceptionLevel4" xfId="193" xr:uid="{00000000-0005-0000-0000-0000BE000000}"/>
    <cellStyle name="SAPExceptionLevel5" xfId="194" xr:uid="{00000000-0005-0000-0000-0000BF000000}"/>
    <cellStyle name="SAPExceptionLevel6" xfId="195" xr:uid="{00000000-0005-0000-0000-0000C0000000}"/>
    <cellStyle name="SAPExceptionLevel7" xfId="196" xr:uid="{00000000-0005-0000-0000-0000C1000000}"/>
    <cellStyle name="SAPExceptionLevel8" xfId="197" xr:uid="{00000000-0005-0000-0000-0000C2000000}"/>
    <cellStyle name="SAPExceptionLevel9" xfId="198" xr:uid="{00000000-0005-0000-0000-0000C3000000}"/>
    <cellStyle name="SAPFormula" xfId="199" xr:uid="{00000000-0005-0000-0000-0000C4000000}"/>
    <cellStyle name="SAPGroupingFillCell" xfId="200" xr:uid="{00000000-0005-0000-0000-0000C5000000}"/>
    <cellStyle name="SAPHierarchyCell0" xfId="201" xr:uid="{00000000-0005-0000-0000-0000C6000000}"/>
    <cellStyle name="SAPHierarchyCell1" xfId="202" xr:uid="{00000000-0005-0000-0000-0000C7000000}"/>
    <cellStyle name="SAPHierarchyCell2" xfId="203" xr:uid="{00000000-0005-0000-0000-0000C8000000}"/>
    <cellStyle name="SAPHierarchyCell3" xfId="204" xr:uid="{00000000-0005-0000-0000-0000C9000000}"/>
    <cellStyle name="SAPHierarchyCell4" xfId="205" xr:uid="{00000000-0005-0000-0000-0000CA000000}"/>
    <cellStyle name="SAPLockedDataCell" xfId="206" xr:uid="{00000000-0005-0000-0000-0000CB000000}"/>
    <cellStyle name="SAPLockedDataTotalCell" xfId="207" xr:uid="{00000000-0005-0000-0000-0000CC000000}"/>
    <cellStyle name="SAPMemberCell" xfId="208" xr:uid="{00000000-0005-0000-0000-0000CD000000}"/>
    <cellStyle name="SAPMemberTotalCell" xfId="209" xr:uid="{00000000-0005-0000-0000-0000CE000000}"/>
    <cellStyle name="SAPMessageText" xfId="210" xr:uid="{00000000-0005-0000-0000-0000CF000000}"/>
    <cellStyle name="SAPReadonlyDataCell" xfId="211" xr:uid="{00000000-0005-0000-0000-0000D0000000}"/>
    <cellStyle name="SAPReadonlyDataTotalCell" xfId="212" xr:uid="{00000000-0005-0000-0000-0000D1000000}"/>
    <cellStyle name="Обычный" xfId="0" builtinId="0"/>
    <cellStyle name="Обычный 2" xfId="2" xr:uid="{00000000-0005-0000-0000-0000D3000000}"/>
    <cellStyle name="Обычный 3" xfId="213" xr:uid="{00000000-0005-0000-0000-0000D4000000}"/>
    <cellStyle name="Обычный 6" xfId="1" xr:uid="{00000000-0005-0000-0000-0000D5000000}"/>
    <cellStyle name="Обычный 8" xfId="214" xr:uid="{00000000-0005-0000-0000-0000D6000000}"/>
    <cellStyle name="Тысячи_Example " xfId="215" xr:uid="{00000000-0005-0000-0000-0000D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15</xdr:row>
      <xdr:rowOff>38100</xdr:rowOff>
    </xdr:from>
    <xdr:to>
      <xdr:col>8</xdr:col>
      <xdr:colOff>76200</xdr:colOff>
      <xdr:row>16</xdr:row>
      <xdr:rowOff>180975</xdr:rowOff>
    </xdr:to>
    <xdr:pic macro="[1]!modList00.FREEZE_PANES">
      <xdr:nvPicPr>
        <xdr:cNvPr id="2" name="FREEZE_PANES_M24" descr="update_org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OBMEN\Users\dvdrozdov\AppData\Local\Temp\sapaocache\1901640\download\&#1060;&#1086;&#1088;&#1084;&#1091;&#1083;&#1103;&#1088;%20&#1040;&#1058;%20(14-37-08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Справочник ККРУ"/>
      <sheetName val="Справочники"/>
      <sheetName val="Общая информация"/>
      <sheetName val="2. Произв. программа"/>
      <sheetName val="3. Калькуляция"/>
      <sheetName val="4. Тарифы"/>
      <sheetName val="Проверка"/>
      <sheetName val="Файл обмена"/>
      <sheetName val="Селекционный экран BW"/>
      <sheetName val="modfrmListObject"/>
      <sheetName val="DSO"/>
      <sheetName val="modfrmDateChoose"/>
      <sheetName val="modList13"/>
      <sheetName val="Prd"/>
      <sheetName val="et_union"/>
      <sheetName val="et_union_ver"/>
      <sheetName val="modPrint"/>
      <sheetName val="TEHSHEET"/>
      <sheetName val="modExport"/>
      <sheetName val="modThisWorkbook"/>
      <sheetName val="modProv"/>
      <sheetName val="modProvGeneralProc"/>
      <sheetName val="modfrmSecretCode"/>
      <sheetName val="modCheckCyan"/>
      <sheetName val="modfrmReestrObj"/>
      <sheetName val="AllSheetsInThisWorkbook"/>
      <sheetName val="modHyp"/>
      <sheetName val="modList00"/>
      <sheetName val="modList12"/>
      <sheetName val="Формуляр АТ (14-37-08)"/>
    </sheetNames>
    <definedNames>
      <definedName name="modList00.FREEZE_PANES"/>
    </definedNames>
    <sheetDataSet>
      <sheetData sheetId="0" refreshError="1"/>
      <sheetData sheetId="1" refreshError="1"/>
      <sheetData sheetId="2" refreshError="1">
        <row r="8">
          <cell r="K8" t="str">
            <v>АИ-76</v>
          </cell>
          <cell r="T8" t="str">
            <v>1778</v>
          </cell>
          <cell r="U8" t="str">
            <v>1778</v>
          </cell>
          <cell r="V8" t="str">
            <v>#</v>
          </cell>
          <cell r="AB8" t="str">
            <v>1</v>
          </cell>
          <cell r="AC8" t="str">
            <v>Автономия</v>
          </cell>
          <cell r="AE8" t="str">
            <v>1</v>
          </cell>
          <cell r="AF8" t="str">
            <v>Центральный экономический район</v>
          </cell>
        </row>
        <row r="9">
          <cell r="K9" t="str">
            <v>АИ-80</v>
          </cell>
          <cell r="T9" t="str">
            <v>1892</v>
          </cell>
          <cell r="U9" t="str">
            <v>1892</v>
          </cell>
          <cell r="V9" t="str">
            <v>#</v>
          </cell>
          <cell r="AB9" t="str">
            <v>2</v>
          </cell>
          <cell r="AC9" t="str">
            <v>Материк</v>
          </cell>
          <cell r="AE9" t="str">
            <v>2</v>
          </cell>
          <cell r="AF9" t="str">
            <v>Западно-Сибирский экономический район</v>
          </cell>
        </row>
        <row r="10">
          <cell r="K10" t="str">
            <v>АИ-92</v>
          </cell>
          <cell r="T10" t="str">
            <v>1913</v>
          </cell>
          <cell r="U10" t="str">
            <v>1913</v>
          </cell>
          <cell r="V10" t="str">
            <v>#</v>
          </cell>
          <cell r="AB10" t="str">
            <v>3</v>
          </cell>
          <cell r="AC10" t="str">
            <v>Все</v>
          </cell>
          <cell r="AE10" t="str">
            <v>3</v>
          </cell>
          <cell r="AF10" t="str">
            <v>Восточно-Сибирский экономический район</v>
          </cell>
        </row>
        <row r="11">
          <cell r="K11" t="str">
            <v>АИ-93</v>
          </cell>
          <cell r="T11" t="str">
            <v>1938</v>
          </cell>
          <cell r="U11" t="str">
            <v>1938</v>
          </cell>
          <cell r="V11" t="str">
            <v>#</v>
          </cell>
          <cell r="AE11" t="str">
            <v>4</v>
          </cell>
          <cell r="AF11" t="str">
            <v>Западно-Сибирский экономический район</v>
          </cell>
        </row>
        <row r="12">
          <cell r="K12" t="str">
            <v>АИ-95</v>
          </cell>
          <cell r="T12" t="str">
            <v>1801</v>
          </cell>
          <cell r="U12" t="str">
            <v>Абино-Украинское</v>
          </cell>
          <cell r="V12" t="str">
            <v>1008</v>
          </cell>
          <cell r="AE12" t="str">
            <v>5</v>
          </cell>
          <cell r="AF12" t="str">
            <v>Уральский экономический район</v>
          </cell>
        </row>
        <row r="13">
          <cell r="K13" t="str">
            <v>АИ-98</v>
          </cell>
          <cell r="T13" t="str">
            <v>1802</v>
          </cell>
          <cell r="U13" t="str">
            <v>Абузы</v>
          </cell>
          <cell r="V13" t="str">
            <v>1008</v>
          </cell>
          <cell r="AE13" t="str">
            <v>6</v>
          </cell>
          <cell r="AF13" t="str">
            <v>Северный экономический район</v>
          </cell>
        </row>
        <row r="14">
          <cell r="K14" t="str">
            <v>Газ сжиженный</v>
          </cell>
          <cell r="T14" t="str">
            <v>4253</v>
          </cell>
          <cell r="U14" t="str">
            <v>Агалеевское</v>
          </cell>
          <cell r="V14" t="str">
            <v>1317</v>
          </cell>
          <cell r="AE14" t="str">
            <v>7</v>
          </cell>
          <cell r="AF14" t="str">
            <v>Северо-Западный экономический район</v>
          </cell>
        </row>
        <row r="15">
          <cell r="K15" t="str">
            <v>Д/Т</v>
          </cell>
          <cell r="T15" t="str">
            <v>1172</v>
          </cell>
          <cell r="U15" t="str">
            <v>Агаровское</v>
          </cell>
          <cell r="V15" t="str">
            <v>1755</v>
          </cell>
          <cell r="AE15" t="str">
            <v>8</v>
          </cell>
          <cell r="AF15" t="str">
            <v>Уральский экономический район</v>
          </cell>
        </row>
        <row r="16">
          <cell r="T16" t="str">
            <v>1444</v>
          </cell>
          <cell r="U16" t="str">
            <v>Агачаульское</v>
          </cell>
          <cell r="V16" t="str">
            <v>1143</v>
          </cell>
          <cell r="AE16" t="str">
            <v>9</v>
          </cell>
          <cell r="AF16" t="str">
            <v>Волго-Вятский экономический район</v>
          </cell>
        </row>
        <row r="17">
          <cell r="T17" t="str">
            <v>4246</v>
          </cell>
          <cell r="U17" t="str">
            <v>Агинское</v>
          </cell>
          <cell r="V17" t="str">
            <v>1322</v>
          </cell>
          <cell r="AE17" t="str">
            <v>10</v>
          </cell>
          <cell r="AF17" t="str">
            <v>Поволжский экономический район</v>
          </cell>
        </row>
        <row r="18">
          <cell r="T18" t="str">
            <v>4100</v>
          </cell>
          <cell r="U18" t="str">
            <v>Аглосское</v>
          </cell>
          <cell r="V18" t="str">
            <v>1322</v>
          </cell>
          <cell r="AE18" t="str">
            <v>11</v>
          </cell>
          <cell r="AF18" t="str">
            <v>Дальневосточный экономический район</v>
          </cell>
        </row>
        <row r="19">
          <cell r="T19" t="str">
            <v>1701</v>
          </cell>
          <cell r="U19" t="str">
            <v>Азовское</v>
          </cell>
          <cell r="V19" t="str">
            <v>1008</v>
          </cell>
          <cell r="AE19" t="str">
            <v>12</v>
          </cell>
          <cell r="AF19" t="str">
            <v>Северо-Кавказский экономический район</v>
          </cell>
        </row>
        <row r="20">
          <cell r="T20" t="str">
            <v>1211</v>
          </cell>
          <cell r="U20" t="str">
            <v>Ай-Еганское</v>
          </cell>
          <cell r="V20" t="str">
            <v>1743</v>
          </cell>
          <cell r="AE20" t="str">
            <v>13</v>
          </cell>
          <cell r="AF20" t="str">
            <v>Поволжский экономический район</v>
          </cell>
        </row>
        <row r="21">
          <cell r="T21" t="str">
            <v>4101</v>
          </cell>
          <cell r="U21" t="str">
            <v>Алакаевское</v>
          </cell>
          <cell r="V21" t="str">
            <v>1322</v>
          </cell>
          <cell r="AE21" t="str">
            <v>#</v>
          </cell>
          <cell r="AF21" t="str">
            <v>Не присвоено</v>
          </cell>
        </row>
        <row r="22">
          <cell r="T22" t="str">
            <v>4102</v>
          </cell>
          <cell r="U22" t="str">
            <v>Алексеевское</v>
          </cell>
          <cell r="V22" t="str">
            <v>1322</v>
          </cell>
        </row>
        <row r="23">
          <cell r="T23" t="str">
            <v>4050</v>
          </cell>
          <cell r="U23" t="str">
            <v>Аленкинское</v>
          </cell>
          <cell r="V23" t="str">
            <v>1293</v>
          </cell>
        </row>
        <row r="24">
          <cell r="T24" t="str">
            <v>1315</v>
          </cell>
          <cell r="U24" t="str">
            <v>Алябьевское</v>
          </cell>
          <cell r="V24" t="str">
            <v>1770</v>
          </cell>
        </row>
        <row r="25">
          <cell r="T25" t="str">
            <v>1316</v>
          </cell>
          <cell r="U25" t="str">
            <v>Ананьевское</v>
          </cell>
          <cell r="V25" t="str">
            <v>1770</v>
          </cell>
        </row>
        <row r="26">
          <cell r="T26" t="str">
            <v>1803</v>
          </cell>
          <cell r="U26" t="str">
            <v>Анастасиевско-Троицкое</v>
          </cell>
          <cell r="V26" t="str">
            <v>1008</v>
          </cell>
        </row>
        <row r="27">
          <cell r="T27" t="str">
            <v>2938</v>
          </cell>
          <cell r="U27" t="str">
            <v>Андреевское</v>
          </cell>
          <cell r="V27" t="str">
            <v>1032</v>
          </cell>
        </row>
        <row r="28">
          <cell r="T28" t="str">
            <v>4232</v>
          </cell>
          <cell r="U28" t="str">
            <v>Анютинское</v>
          </cell>
          <cell r="V28" t="str">
            <v>1322</v>
          </cell>
        </row>
        <row r="29">
          <cell r="T29" t="str">
            <v>9751</v>
          </cell>
          <cell r="U29" t="str">
            <v>АО "Сузун" Mineral Rights (полнофункциональное внедрение)</v>
          </cell>
          <cell r="V29" t="str">
            <v>1751</v>
          </cell>
        </row>
        <row r="30">
          <cell r="T30" t="str">
            <v>1804</v>
          </cell>
          <cell r="U30" t="str">
            <v>Апчас</v>
          </cell>
          <cell r="V30" t="str">
            <v>1008</v>
          </cell>
        </row>
        <row r="31">
          <cell r="T31" t="str">
            <v>1201</v>
          </cell>
          <cell r="U31" t="str">
            <v>Арак-Далатерекское</v>
          </cell>
          <cell r="V31" t="str">
            <v>1014</v>
          </cell>
        </row>
        <row r="32">
          <cell r="T32" t="str">
            <v>2921</v>
          </cell>
          <cell r="U32" t="str">
            <v>Ардалинское</v>
          </cell>
          <cell r="V32" t="str">
            <v>1088</v>
          </cell>
        </row>
        <row r="33">
          <cell r="T33" t="str">
            <v>3057</v>
          </cell>
          <cell r="U33" t="str">
            <v>Архангельское</v>
          </cell>
          <cell r="V33" t="str">
            <v>1253</v>
          </cell>
        </row>
        <row r="34">
          <cell r="T34" t="str">
            <v>2147</v>
          </cell>
          <cell r="U34" t="str">
            <v>Астрахановское</v>
          </cell>
          <cell r="V34" t="str">
            <v>1001</v>
          </cell>
        </row>
        <row r="35">
          <cell r="T35" t="str">
            <v>1805</v>
          </cell>
          <cell r="U35" t="str">
            <v>Асфальтовая Гора</v>
          </cell>
          <cell r="V35" t="str">
            <v>1008</v>
          </cell>
        </row>
        <row r="36">
          <cell r="T36" t="str">
            <v>1806</v>
          </cell>
          <cell r="U36" t="str">
            <v>Ахтырско-Бугундырское</v>
          </cell>
          <cell r="V36" t="str">
            <v>1008</v>
          </cell>
        </row>
        <row r="37">
          <cell r="T37" t="str">
            <v>1617</v>
          </cell>
          <cell r="U37" t="str">
            <v>Ачикулакское</v>
          </cell>
          <cell r="V37" t="str">
            <v>1006</v>
          </cell>
        </row>
        <row r="38">
          <cell r="T38" t="str">
            <v>2918</v>
          </cell>
          <cell r="U38" t="str">
            <v>Баганское</v>
          </cell>
          <cell r="V38" t="str">
            <v>1099</v>
          </cell>
        </row>
        <row r="39">
          <cell r="T39" t="str">
            <v>1604</v>
          </cell>
          <cell r="U39" t="str">
            <v>Байджановское</v>
          </cell>
          <cell r="V39" t="str">
            <v>1006</v>
          </cell>
        </row>
        <row r="40">
          <cell r="T40" t="str">
            <v>3083</v>
          </cell>
          <cell r="U40" t="str">
            <v>Байкаловское</v>
          </cell>
          <cell r="V40" t="str">
            <v>1B06</v>
          </cell>
        </row>
        <row r="41">
          <cell r="T41" t="str">
            <v>3090</v>
          </cell>
          <cell r="U41" t="str">
            <v>Байкальское</v>
          </cell>
          <cell r="V41" t="str">
            <v>1322</v>
          </cell>
        </row>
        <row r="42">
          <cell r="T42" t="str">
            <v>1318</v>
          </cell>
          <cell r="U42" t="str">
            <v>Баклановское</v>
          </cell>
          <cell r="V42" t="str">
            <v>1770</v>
          </cell>
        </row>
        <row r="43">
          <cell r="T43" t="str">
            <v>1807</v>
          </cell>
          <cell r="U43" t="str">
            <v>Баракаевское</v>
          </cell>
          <cell r="V43" t="str">
            <v>1008</v>
          </cell>
        </row>
        <row r="44">
          <cell r="T44" t="str">
            <v>4103</v>
          </cell>
          <cell r="U44" t="str">
            <v>Бариновско-Лебяжинское</v>
          </cell>
          <cell r="V44" t="str">
            <v>1322</v>
          </cell>
        </row>
        <row r="45">
          <cell r="T45" t="str">
            <v>1173</v>
          </cell>
          <cell r="U45" t="str">
            <v>Барсуковское</v>
          </cell>
          <cell r="V45" t="str">
            <v>1755</v>
          </cell>
        </row>
        <row r="46">
          <cell r="T46" t="str">
            <v>1507</v>
          </cell>
          <cell r="U46" t="str">
            <v>Барсуковское</v>
          </cell>
          <cell r="V46" t="str">
            <v>1005</v>
          </cell>
        </row>
        <row r="47">
          <cell r="T47" t="str">
            <v>2137</v>
          </cell>
          <cell r="U47" t="str">
            <v>Бахиловское</v>
          </cell>
          <cell r="V47" t="str">
            <v>1738</v>
          </cell>
        </row>
        <row r="48">
          <cell r="T48" t="str">
            <v>3058</v>
          </cell>
          <cell r="U48" t="str">
            <v>Бегешкинское</v>
          </cell>
          <cell r="V48" t="str">
            <v>1253</v>
          </cell>
        </row>
        <row r="49">
          <cell r="T49" t="str">
            <v>1836</v>
          </cell>
          <cell r="U49" t="str">
            <v>Безводное</v>
          </cell>
          <cell r="V49" t="str">
            <v>1008</v>
          </cell>
        </row>
        <row r="50">
          <cell r="T50" t="str">
            <v>1620</v>
          </cell>
          <cell r="U50" t="str">
            <v>Бектемировское</v>
          </cell>
          <cell r="V50" t="str">
            <v>1006</v>
          </cell>
        </row>
        <row r="51">
          <cell r="T51" t="str">
            <v>1615</v>
          </cell>
          <cell r="U51" t="str">
            <v>Белозерское</v>
          </cell>
          <cell r="V51" t="str">
            <v>1006</v>
          </cell>
        </row>
        <row r="52">
          <cell r="T52" t="str">
            <v>4104</v>
          </cell>
          <cell r="U52" t="str">
            <v>Белозерско-Чубовское</v>
          </cell>
          <cell r="V52" t="str">
            <v>1322</v>
          </cell>
        </row>
        <row r="53">
          <cell r="T53" t="str">
            <v>2943</v>
          </cell>
          <cell r="U53" t="str">
            <v>Бенойское</v>
          </cell>
          <cell r="V53" t="str">
            <v>1032</v>
          </cell>
        </row>
        <row r="54">
          <cell r="T54" t="str">
            <v>1458</v>
          </cell>
          <cell r="U54" t="str">
            <v>Береговое</v>
          </cell>
          <cell r="V54" t="str">
            <v>1720</v>
          </cell>
        </row>
        <row r="55">
          <cell r="T55" t="str">
            <v>4105</v>
          </cell>
          <cell r="U55" t="str">
            <v>Березовское</v>
          </cell>
          <cell r="V55" t="str">
            <v>1322</v>
          </cell>
        </row>
        <row r="56">
          <cell r="T56" t="str">
            <v>1174</v>
          </cell>
          <cell r="U56" t="str">
            <v>Березовское</v>
          </cell>
          <cell r="V56" t="str">
            <v>1755</v>
          </cell>
        </row>
        <row r="57">
          <cell r="T57" t="str">
            <v>4237</v>
          </cell>
          <cell r="U57" t="str">
            <v>Бирюковское</v>
          </cell>
          <cell r="V57" t="str">
            <v>1322</v>
          </cell>
        </row>
        <row r="58">
          <cell r="T58" t="str">
            <v>1448</v>
          </cell>
          <cell r="U58" t="str">
            <v>Бишкольская</v>
          </cell>
          <cell r="V58" t="str">
            <v>1004</v>
          </cell>
        </row>
        <row r="59">
          <cell r="T59" t="str">
            <v>1232</v>
          </cell>
          <cell r="U59" t="str">
            <v>Ближнее</v>
          </cell>
          <cell r="V59" t="str">
            <v>1322</v>
          </cell>
        </row>
        <row r="60">
          <cell r="T60" t="str">
            <v>1319</v>
          </cell>
          <cell r="U60" t="str">
            <v>Бобровское</v>
          </cell>
          <cell r="V60" t="str">
            <v>1770</v>
          </cell>
        </row>
        <row r="61">
          <cell r="T61" t="str">
            <v>1267</v>
          </cell>
          <cell r="U61" t="str">
            <v>Бобрыкинское</v>
          </cell>
          <cell r="V61" t="str">
            <v>1322</v>
          </cell>
        </row>
        <row r="62">
          <cell r="T62" t="str">
            <v>4106</v>
          </cell>
          <cell r="U62" t="str">
            <v>Богатыревское</v>
          </cell>
          <cell r="V62" t="str">
            <v>1322</v>
          </cell>
        </row>
        <row r="63">
          <cell r="T63" t="str">
            <v>4107</v>
          </cell>
          <cell r="U63" t="str">
            <v>Боголюбовское</v>
          </cell>
          <cell r="V63" t="str">
            <v>1322</v>
          </cell>
        </row>
        <row r="64">
          <cell r="T64" t="str">
            <v>1320</v>
          </cell>
          <cell r="U64" t="str">
            <v>Боголюбовское</v>
          </cell>
          <cell r="V64" t="str">
            <v>1770</v>
          </cell>
        </row>
        <row r="65">
          <cell r="T65" t="str">
            <v>4108</v>
          </cell>
          <cell r="U65" t="str">
            <v>Боровское</v>
          </cell>
          <cell r="V65" t="str">
            <v>1322</v>
          </cell>
        </row>
        <row r="66">
          <cell r="T66" t="str">
            <v>1175</v>
          </cell>
          <cell r="U66" t="str">
            <v>Ботвинское</v>
          </cell>
          <cell r="V66" t="str">
            <v>1755</v>
          </cell>
        </row>
        <row r="67">
          <cell r="T67" t="str">
            <v>2926</v>
          </cell>
          <cell r="U67" t="str">
            <v>Брагунское</v>
          </cell>
          <cell r="V67" t="str">
            <v>1032</v>
          </cell>
        </row>
        <row r="68">
          <cell r="T68" t="str">
            <v>1457</v>
          </cell>
          <cell r="U68" t="str">
            <v>Братское</v>
          </cell>
          <cell r="V68" t="str">
            <v>1720</v>
          </cell>
        </row>
        <row r="69">
          <cell r="T69" t="str">
            <v>1321</v>
          </cell>
          <cell r="U69" t="str">
            <v>Бугринское (Самарская обл)</v>
          </cell>
          <cell r="V69" t="str">
            <v>1770</v>
          </cell>
        </row>
        <row r="70">
          <cell r="T70" t="str">
            <v>1265</v>
          </cell>
          <cell r="U70" t="str">
            <v>Бугурусланское</v>
          </cell>
          <cell r="V70" t="str">
            <v>1770</v>
          </cell>
        </row>
        <row r="71">
          <cell r="T71" t="str">
            <v>3091</v>
          </cell>
          <cell r="U71" t="str">
            <v>Бузеровское</v>
          </cell>
          <cell r="V71" t="str">
            <v>1322</v>
          </cell>
        </row>
        <row r="72">
          <cell r="T72" t="str">
            <v>4233</v>
          </cell>
          <cell r="U72" t="str">
            <v>Буролатское</v>
          </cell>
          <cell r="V72" t="str">
            <v>1322</v>
          </cell>
        </row>
        <row r="73">
          <cell r="T73" t="str">
            <v>1133</v>
          </cell>
          <cell r="U73" t="str">
            <v>Бурсукельская</v>
          </cell>
          <cell r="V73" t="str">
            <v>1004</v>
          </cell>
        </row>
        <row r="74">
          <cell r="T74" t="str">
            <v>1212</v>
          </cell>
          <cell r="U74" t="str">
            <v>Ван-Еганское</v>
          </cell>
          <cell r="V74" t="str">
            <v>1743</v>
          </cell>
        </row>
        <row r="75">
          <cell r="T75" t="str">
            <v>2919</v>
          </cell>
          <cell r="U75" t="str">
            <v>Ванкорское</v>
          </cell>
          <cell r="V75" t="str">
            <v>1B06</v>
          </cell>
        </row>
        <row r="76">
          <cell r="T76" t="str">
            <v>2859</v>
          </cell>
          <cell r="U76" t="str">
            <v>Варавенское</v>
          </cell>
          <cell r="V76" t="str">
            <v>1008</v>
          </cell>
        </row>
        <row r="77">
          <cell r="T77" t="str">
            <v>1259</v>
          </cell>
          <cell r="U77" t="str">
            <v>Варандей-море</v>
          </cell>
          <cell r="V77" t="str">
            <v>1681</v>
          </cell>
        </row>
        <row r="78">
          <cell r="T78" t="str">
            <v>1322</v>
          </cell>
          <cell r="U78" t="str">
            <v>Вахитовское</v>
          </cell>
          <cell r="V78" t="str">
            <v>1770</v>
          </cell>
        </row>
        <row r="79">
          <cell r="T79" t="str">
            <v>4082</v>
          </cell>
          <cell r="U79" t="str">
            <v>Вахское (Томская обл.)</v>
          </cell>
          <cell r="V79" t="str">
            <v>1293</v>
          </cell>
        </row>
        <row r="80">
          <cell r="T80" t="str">
            <v>4083</v>
          </cell>
          <cell r="U80" t="str">
            <v>Вахское (ХМАО)</v>
          </cell>
          <cell r="V80" t="str">
            <v>1293</v>
          </cell>
        </row>
        <row r="81">
          <cell r="T81" t="str">
            <v>3048</v>
          </cell>
          <cell r="U81" t="str">
            <v>Величаевско-Колодезное</v>
          </cell>
          <cell r="V81" t="str">
            <v>1006</v>
          </cell>
        </row>
        <row r="82">
          <cell r="T82" t="str">
            <v>4109</v>
          </cell>
          <cell r="U82" t="str">
            <v>Верхне-Ветлянское</v>
          </cell>
          <cell r="V82" t="str">
            <v>1322</v>
          </cell>
        </row>
        <row r="83">
          <cell r="T83" t="str">
            <v>1273</v>
          </cell>
          <cell r="U83" t="str">
            <v>Верхнеичерское</v>
          </cell>
          <cell r="V83" t="str">
            <v>1232</v>
          </cell>
        </row>
        <row r="84">
          <cell r="T84" t="str">
            <v>2138</v>
          </cell>
          <cell r="U84" t="str">
            <v>Верхнеколик-Еганское</v>
          </cell>
          <cell r="V84" t="str">
            <v>1743</v>
          </cell>
        </row>
        <row r="85">
          <cell r="T85" t="str">
            <v>3033</v>
          </cell>
          <cell r="U85" t="str">
            <v>Верхнемакарихинское</v>
          </cell>
          <cell r="V85" t="str">
            <v>1099</v>
          </cell>
        </row>
        <row r="86">
          <cell r="T86" t="str">
            <v>1510</v>
          </cell>
          <cell r="U86" t="str">
            <v>Верхне-Пурпейское</v>
          </cell>
          <cell r="V86" t="str">
            <v>1005</v>
          </cell>
        </row>
        <row r="87">
          <cell r="T87" t="str">
            <v>2950</v>
          </cell>
          <cell r="U87" t="str">
            <v>Верхнесалымское</v>
          </cell>
          <cell r="V87" t="str">
            <v>1759</v>
          </cell>
        </row>
        <row r="88">
          <cell r="T88" t="str">
            <v>2949</v>
          </cell>
          <cell r="U88" t="str">
            <v>Верхнечасельское</v>
          </cell>
          <cell r="V88" t="str">
            <v>1097</v>
          </cell>
        </row>
        <row r="89">
          <cell r="T89" t="str">
            <v>1119</v>
          </cell>
          <cell r="U89" t="str">
            <v>Верхнечонское</v>
          </cell>
          <cell r="V89" t="str">
            <v>1232</v>
          </cell>
        </row>
        <row r="90">
          <cell r="T90" t="str">
            <v>4110</v>
          </cell>
          <cell r="U90" t="str">
            <v>Ветлянское</v>
          </cell>
          <cell r="V90" t="str">
            <v>1322</v>
          </cell>
        </row>
        <row r="91">
          <cell r="T91" t="str">
            <v>3034</v>
          </cell>
          <cell r="U91" t="str">
            <v>Веякошорское</v>
          </cell>
          <cell r="V91" t="str">
            <v>1099</v>
          </cell>
        </row>
        <row r="92">
          <cell r="T92" t="str">
            <v>4111</v>
          </cell>
          <cell r="U92" t="str">
            <v>Винно-Банновское</v>
          </cell>
          <cell r="V92" t="str">
            <v>1322</v>
          </cell>
        </row>
        <row r="93">
          <cell r="T93" t="str">
            <v>1323</v>
          </cell>
          <cell r="U93" t="str">
            <v>Вишневское</v>
          </cell>
          <cell r="V93" t="str">
            <v>1770</v>
          </cell>
        </row>
        <row r="94">
          <cell r="T94" t="str">
            <v>1613</v>
          </cell>
          <cell r="U94" t="str">
            <v>Владимировское</v>
          </cell>
          <cell r="V94" t="str">
            <v>1006</v>
          </cell>
        </row>
        <row r="95">
          <cell r="T95" t="str">
            <v>4240</v>
          </cell>
          <cell r="U95" t="str">
            <v>Волгановское</v>
          </cell>
          <cell r="V95" t="str">
            <v>1322</v>
          </cell>
        </row>
        <row r="96">
          <cell r="T96" t="str">
            <v>4112</v>
          </cell>
          <cell r="U96" t="str">
            <v>Волго-Сокское</v>
          </cell>
          <cell r="V96" t="str">
            <v>1322</v>
          </cell>
        </row>
        <row r="97">
          <cell r="T97" t="str">
            <v>4236</v>
          </cell>
          <cell r="U97" t="str">
            <v>Волковское</v>
          </cell>
          <cell r="V97" t="str">
            <v>1322</v>
          </cell>
        </row>
        <row r="98">
          <cell r="T98" t="str">
            <v>4043</v>
          </cell>
          <cell r="U98" t="str">
            <v>Волковское</v>
          </cell>
          <cell r="V98" t="str">
            <v>1293</v>
          </cell>
        </row>
        <row r="99">
          <cell r="T99" t="str">
            <v>1269</v>
          </cell>
          <cell r="U99" t="str">
            <v>Волостновское</v>
          </cell>
          <cell r="V99" t="str">
            <v>1770</v>
          </cell>
        </row>
        <row r="100">
          <cell r="T100" t="str">
            <v>1116</v>
          </cell>
          <cell r="U100" t="str">
            <v>Волчинка</v>
          </cell>
          <cell r="V100" t="str">
            <v>1001</v>
          </cell>
        </row>
        <row r="101">
          <cell r="T101" t="str">
            <v>1249</v>
          </cell>
          <cell r="U101" t="str">
            <v>Волчье</v>
          </cell>
          <cell r="V101" t="str">
            <v>1322</v>
          </cell>
        </row>
        <row r="102">
          <cell r="T102" t="str">
            <v>1286</v>
          </cell>
          <cell r="U102" t="str">
            <v>Вонтерское</v>
          </cell>
          <cell r="V102" t="str">
            <v>1737</v>
          </cell>
        </row>
        <row r="103">
          <cell r="T103" t="str">
            <v>3035</v>
          </cell>
          <cell r="U103" t="str">
            <v>Воргамусюрская площадь</v>
          </cell>
          <cell r="V103" t="str">
            <v>1099</v>
          </cell>
        </row>
        <row r="104">
          <cell r="T104" t="str">
            <v>1324</v>
          </cell>
          <cell r="U104" t="str">
            <v>Воробьевское</v>
          </cell>
          <cell r="V104" t="str">
            <v>1770</v>
          </cell>
        </row>
        <row r="105">
          <cell r="T105" t="str">
            <v>1808</v>
          </cell>
          <cell r="U105" t="str">
            <v>Восковая Гора</v>
          </cell>
          <cell r="V105" t="str">
            <v>1008</v>
          </cell>
        </row>
        <row r="106">
          <cell r="T106" t="str">
            <v>2849</v>
          </cell>
          <cell r="U106" t="str">
            <v>Восточно-Анастасиевское</v>
          </cell>
          <cell r="V106" t="str">
            <v>1008</v>
          </cell>
        </row>
        <row r="107">
          <cell r="T107" t="str">
            <v>3037</v>
          </cell>
          <cell r="U107" t="str">
            <v>Восточно-Баганское</v>
          </cell>
          <cell r="V107" t="str">
            <v>1099</v>
          </cell>
        </row>
        <row r="108">
          <cell r="T108" t="str">
            <v>1633</v>
          </cell>
          <cell r="U108" t="str">
            <v>Восточно-Безводненское</v>
          </cell>
          <cell r="V108" t="str">
            <v>1006</v>
          </cell>
        </row>
        <row r="109">
          <cell r="T109" t="str">
            <v>4018</v>
          </cell>
          <cell r="U109" t="str">
            <v>Восточно-Вахская площ.</v>
          </cell>
          <cell r="V109" t="str">
            <v>1293</v>
          </cell>
        </row>
        <row r="110">
          <cell r="T110" t="str">
            <v>3036</v>
          </cell>
          <cell r="U110" t="str">
            <v>Восточно-Веякское</v>
          </cell>
          <cell r="V110" t="str">
            <v>1099</v>
          </cell>
        </row>
        <row r="111">
          <cell r="T111" t="str">
            <v>1634</v>
          </cell>
          <cell r="U111" t="str">
            <v>Восточно-Дьяченковское</v>
          </cell>
          <cell r="V111" t="str">
            <v>1006</v>
          </cell>
        </row>
        <row r="112">
          <cell r="T112" t="str">
            <v>4113</v>
          </cell>
          <cell r="U112" t="str">
            <v>Восточное</v>
          </cell>
          <cell r="V112" t="str">
            <v>1322</v>
          </cell>
        </row>
        <row r="113">
          <cell r="T113" t="str">
            <v>1643</v>
          </cell>
          <cell r="U113" t="str">
            <v>Восточное</v>
          </cell>
          <cell r="V113" t="str">
            <v>1006</v>
          </cell>
        </row>
        <row r="114">
          <cell r="T114" t="str">
            <v>1117</v>
          </cell>
          <cell r="U114" t="str">
            <v>Восточное Даги</v>
          </cell>
          <cell r="V114" t="str">
            <v>1001</v>
          </cell>
        </row>
        <row r="115">
          <cell r="T115" t="str">
            <v>1102</v>
          </cell>
          <cell r="U115" t="str">
            <v>Восточное Эхаби</v>
          </cell>
          <cell r="V115" t="str">
            <v>1220</v>
          </cell>
        </row>
        <row r="116">
          <cell r="T116" t="str">
            <v>1325</v>
          </cell>
          <cell r="U116" t="str">
            <v>Восточно-Зайкинское</v>
          </cell>
          <cell r="V116" t="str">
            <v>1770</v>
          </cell>
        </row>
        <row r="117">
          <cell r="T117" t="str">
            <v>3045</v>
          </cell>
          <cell r="U117" t="str">
            <v>Восточно-Кайганское</v>
          </cell>
          <cell r="V117" t="str">
            <v>1001</v>
          </cell>
        </row>
        <row r="118">
          <cell r="T118" t="str">
            <v>1326</v>
          </cell>
          <cell r="U118" t="str">
            <v>Восточно-Калиновое</v>
          </cell>
          <cell r="V118" t="str">
            <v>1770</v>
          </cell>
        </row>
        <row r="119">
          <cell r="T119" t="str">
            <v>1327</v>
          </cell>
          <cell r="U119" t="str">
            <v>Восточно-Капитоновское</v>
          </cell>
          <cell r="V119" t="str">
            <v>1770</v>
          </cell>
        </row>
        <row r="120">
          <cell r="T120" t="str">
            <v>2924</v>
          </cell>
          <cell r="U120" t="str">
            <v>Восточно-Колвинское</v>
          </cell>
          <cell r="V120" t="str">
            <v>1088</v>
          </cell>
        </row>
        <row r="121">
          <cell r="T121" t="str">
            <v>3059</v>
          </cell>
          <cell r="U121" t="str">
            <v>Восточно-Красногорское</v>
          </cell>
          <cell r="V121" t="str">
            <v>1253</v>
          </cell>
        </row>
        <row r="122">
          <cell r="T122" t="str">
            <v>1449</v>
          </cell>
          <cell r="U122" t="str">
            <v>Восточно-Малаховское</v>
          </cell>
          <cell r="V122" t="str">
            <v>1770</v>
          </cell>
        </row>
        <row r="123">
          <cell r="T123" t="str">
            <v>2148</v>
          </cell>
          <cell r="U123" t="str">
            <v>Восточно-Мессояхское</v>
          </cell>
          <cell r="V123" t="str">
            <v>1761</v>
          </cell>
        </row>
        <row r="124">
          <cell r="T124" t="str">
            <v>1261</v>
          </cell>
          <cell r="U124" t="str">
            <v>Восточно-Минховское</v>
          </cell>
          <cell r="V124" t="str">
            <v>1744</v>
          </cell>
        </row>
        <row r="125">
          <cell r="T125" t="str">
            <v>1132</v>
          </cell>
          <cell r="U125" t="str">
            <v>Восточно-Оссойское</v>
          </cell>
          <cell r="V125" t="str">
            <v>1001</v>
          </cell>
        </row>
        <row r="126">
          <cell r="T126" t="str">
            <v>4015</v>
          </cell>
          <cell r="U126" t="str">
            <v>Восточно-Полуденная площ.</v>
          </cell>
          <cell r="V126" t="str">
            <v>1293</v>
          </cell>
        </row>
        <row r="127">
          <cell r="T127" t="str">
            <v>3001</v>
          </cell>
          <cell r="U127" t="str">
            <v>Восточно-Правдинское</v>
          </cell>
          <cell r="V127" t="str">
            <v>1214</v>
          </cell>
        </row>
        <row r="128">
          <cell r="T128" t="str">
            <v>1706</v>
          </cell>
          <cell r="U128" t="str">
            <v>Восточно-Северское</v>
          </cell>
          <cell r="V128" t="str">
            <v>1008</v>
          </cell>
        </row>
        <row r="129">
          <cell r="T129" t="str">
            <v>1475</v>
          </cell>
          <cell r="U129" t="str">
            <v>Восточно-Сузунское</v>
          </cell>
          <cell r="V129" t="str">
            <v>1752</v>
          </cell>
        </row>
        <row r="130">
          <cell r="T130" t="str">
            <v>3002</v>
          </cell>
          <cell r="U130" t="str">
            <v>Восточно-Сургутское</v>
          </cell>
          <cell r="V130" t="str">
            <v>1176</v>
          </cell>
        </row>
        <row r="131">
          <cell r="T131" t="str">
            <v>1411</v>
          </cell>
          <cell r="U131" t="str">
            <v>Восточно-Сухокумское</v>
          </cell>
          <cell r="V131" t="str">
            <v>1004</v>
          </cell>
        </row>
        <row r="132">
          <cell r="T132" t="str">
            <v>3100</v>
          </cell>
          <cell r="U132" t="str">
            <v>Восточно-Токайское</v>
          </cell>
          <cell r="V132" t="str">
            <v>1176</v>
          </cell>
        </row>
        <row r="133">
          <cell r="T133" t="str">
            <v>1328</v>
          </cell>
          <cell r="U133" t="str">
            <v>Восточно-Толкаевское</v>
          </cell>
          <cell r="V133" t="str">
            <v>1770</v>
          </cell>
        </row>
        <row r="134">
          <cell r="T134" t="str">
            <v>1287</v>
          </cell>
          <cell r="U134" t="str">
            <v>Восточно-Тюменское</v>
          </cell>
          <cell r="V134" t="str">
            <v>1739</v>
          </cell>
        </row>
        <row r="135">
          <cell r="T135" t="str">
            <v>2954</v>
          </cell>
          <cell r="U135" t="str">
            <v>Восточно-Уренгойское+Сев-Есетинское</v>
          </cell>
          <cell r="V135" t="str">
            <v>1744</v>
          </cell>
        </row>
        <row r="136">
          <cell r="T136" t="str">
            <v>2861</v>
          </cell>
          <cell r="U136" t="str">
            <v>Восточно-Черноерковское</v>
          </cell>
          <cell r="V136" t="str">
            <v>1008</v>
          </cell>
        </row>
        <row r="137">
          <cell r="T137" t="str">
            <v>1707</v>
          </cell>
          <cell r="U137" t="str">
            <v>Восточно-Чумаковское</v>
          </cell>
          <cell r="V137" t="str">
            <v>1008</v>
          </cell>
        </row>
        <row r="138">
          <cell r="T138" t="str">
            <v>1415</v>
          </cell>
          <cell r="U138" t="str">
            <v>Восточно-Юбилейное</v>
          </cell>
          <cell r="V138" t="str">
            <v>1004</v>
          </cell>
        </row>
        <row r="139">
          <cell r="T139" t="str">
            <v>1509</v>
          </cell>
          <cell r="U139" t="str">
            <v>Восточно-Янгтинское</v>
          </cell>
          <cell r="V139" t="str">
            <v>1005</v>
          </cell>
        </row>
        <row r="140">
          <cell r="T140" t="str">
            <v>1424</v>
          </cell>
          <cell r="U140" t="str">
            <v>Восход</v>
          </cell>
          <cell r="V140" t="str">
            <v>1004</v>
          </cell>
        </row>
        <row r="141">
          <cell r="T141" t="str">
            <v>1329</v>
          </cell>
          <cell r="U141" t="str">
            <v>Врезовское</v>
          </cell>
          <cell r="V141" t="str">
            <v>1770</v>
          </cell>
        </row>
        <row r="142">
          <cell r="T142" t="str">
            <v>9</v>
          </cell>
          <cell r="U142" t="str">
            <v>Все месторождения Грознефтегаз</v>
          </cell>
          <cell r="V142" t="str">
            <v>1032</v>
          </cell>
        </row>
        <row r="143">
          <cell r="T143" t="str">
            <v>5</v>
          </cell>
          <cell r="U143" t="str">
            <v>Все месторождения КНГ</v>
          </cell>
          <cell r="V143" t="str">
            <v>1008</v>
          </cell>
        </row>
        <row r="144">
          <cell r="T144" t="str">
            <v>11</v>
          </cell>
          <cell r="U144" t="str">
            <v>Все месторождения Кынско-Часельское НГ</v>
          </cell>
          <cell r="V144" t="str">
            <v>1617</v>
          </cell>
        </row>
        <row r="145">
          <cell r="T145" t="str">
            <v>12</v>
          </cell>
          <cell r="U145" t="str">
            <v>Все месторождения ОАО "РН Ингнефть"</v>
          </cell>
          <cell r="V145" t="str">
            <v>1669</v>
          </cell>
        </row>
        <row r="146">
          <cell r="T146" t="str">
            <v>10</v>
          </cell>
          <cell r="U146" t="str">
            <v>Все месторождения ОАО "Томскнефть" ВНК</v>
          </cell>
          <cell r="V146" t="str">
            <v>1293</v>
          </cell>
        </row>
        <row r="147">
          <cell r="T147" t="str">
            <v>7</v>
          </cell>
          <cell r="U147" t="str">
            <v>Все месторождения ОАО Самаранефтегаз</v>
          </cell>
          <cell r="V147" t="str">
            <v>1322</v>
          </cell>
        </row>
        <row r="148">
          <cell r="T148" t="str">
            <v>6</v>
          </cell>
          <cell r="U148" t="str">
            <v>Все месторождения ОАО Удмуртнефть</v>
          </cell>
          <cell r="V148" t="str">
            <v>1253</v>
          </cell>
        </row>
        <row r="149">
          <cell r="T149" t="str">
            <v>13</v>
          </cell>
          <cell r="U149" t="str">
            <v>Все месторождения ООО "ТНК-Уват"</v>
          </cell>
          <cell r="V149" t="str">
            <v>1746</v>
          </cell>
        </row>
        <row r="150">
          <cell r="T150" t="str">
            <v>2</v>
          </cell>
          <cell r="U150" t="str">
            <v>Все месторождения ПНГ</v>
          </cell>
          <cell r="V150" t="str">
            <v>1005</v>
          </cell>
        </row>
        <row r="151">
          <cell r="T151" t="str">
            <v>4</v>
          </cell>
          <cell r="U151" t="str">
            <v>Все месторождения Северная нефть</v>
          </cell>
          <cell r="V151" t="str">
            <v>1099</v>
          </cell>
        </row>
        <row r="152">
          <cell r="T152" t="str">
            <v>3</v>
          </cell>
          <cell r="U152" t="str">
            <v>Все месторождения СМНГ</v>
          </cell>
          <cell r="V152" t="str">
            <v>1220</v>
          </cell>
        </row>
        <row r="153">
          <cell r="T153" t="str">
            <v>8</v>
          </cell>
          <cell r="U153" t="str">
            <v>Все месторождения Ставропольнефтегаз</v>
          </cell>
          <cell r="V153" t="str">
            <v>1006</v>
          </cell>
        </row>
        <row r="154">
          <cell r="T154" t="str">
            <v>1</v>
          </cell>
          <cell r="U154" t="str">
            <v>Все месторождения ЮНГ</v>
          </cell>
          <cell r="V154" t="str">
            <v>1176</v>
          </cell>
        </row>
        <row r="155">
          <cell r="T155" t="str">
            <v>3085</v>
          </cell>
          <cell r="U155" t="str">
            <v>Встречное (Встречный)</v>
          </cell>
          <cell r="V155" t="str">
            <v>1176</v>
          </cell>
        </row>
        <row r="156">
          <cell r="T156" t="str">
            <v>3086</v>
          </cell>
          <cell r="U156" t="str">
            <v>Вуемское (Вост-Салым)</v>
          </cell>
          <cell r="V156" t="str">
            <v>1176</v>
          </cell>
        </row>
        <row r="157">
          <cell r="T157" t="str">
            <v>1148</v>
          </cell>
          <cell r="U157" t="str">
            <v>Вязовское</v>
          </cell>
          <cell r="V157" t="str">
            <v>1253</v>
          </cell>
        </row>
        <row r="158">
          <cell r="T158" t="str">
            <v>4114</v>
          </cell>
          <cell r="U158" t="str">
            <v>Гайдаровское</v>
          </cell>
          <cell r="V158" t="str">
            <v>1322</v>
          </cell>
        </row>
        <row r="159">
          <cell r="T159" t="str">
            <v>4115</v>
          </cell>
          <cell r="U159" t="str">
            <v>Ганинско-Янгульское</v>
          </cell>
          <cell r="V159" t="str">
            <v>1322</v>
          </cell>
        </row>
        <row r="160">
          <cell r="T160" t="str">
            <v>1837</v>
          </cell>
          <cell r="U160" t="str">
            <v>Гарбузовское</v>
          </cell>
          <cell r="V160" t="str">
            <v>1008</v>
          </cell>
        </row>
        <row r="161">
          <cell r="T161" t="str">
            <v>1443</v>
          </cell>
          <cell r="U161" t="str">
            <v>Гаруновское</v>
          </cell>
          <cell r="V161" t="str">
            <v>1004</v>
          </cell>
        </row>
        <row r="162">
          <cell r="T162" t="str">
            <v>1330</v>
          </cell>
          <cell r="U162" t="str">
            <v>Гаршинское</v>
          </cell>
          <cell r="V162" t="str">
            <v>1770</v>
          </cell>
        </row>
        <row r="163">
          <cell r="T163" t="str">
            <v>1250</v>
          </cell>
          <cell r="U163" t="str">
            <v>Гауровское</v>
          </cell>
          <cell r="V163" t="str">
            <v>1322</v>
          </cell>
        </row>
        <row r="164">
          <cell r="T164" t="str">
            <v>4040</v>
          </cell>
          <cell r="U164" t="str">
            <v>Герасимовское</v>
          </cell>
          <cell r="V164" t="str">
            <v>1293</v>
          </cell>
        </row>
        <row r="165">
          <cell r="T165" t="str">
            <v>1331</v>
          </cell>
          <cell r="U165" t="str">
            <v>Герасимовское (на Оренбург. и Самарск.обл)</v>
          </cell>
          <cell r="V165" t="str">
            <v>1770</v>
          </cell>
        </row>
        <row r="166">
          <cell r="T166" t="str">
            <v>1107</v>
          </cell>
          <cell r="U166" t="str">
            <v>Гиляко-Абунан</v>
          </cell>
          <cell r="V166" t="str">
            <v>1001</v>
          </cell>
        </row>
        <row r="167">
          <cell r="T167" t="str">
            <v>4055</v>
          </cell>
          <cell r="U167" t="str">
            <v>Глуховское</v>
          </cell>
          <cell r="V167" t="str">
            <v>1293</v>
          </cell>
        </row>
        <row r="168">
          <cell r="T168" t="str">
            <v>4271</v>
          </cell>
          <cell r="U168" t="str">
            <v>Гнездинское</v>
          </cell>
          <cell r="V168" t="str">
            <v>1322</v>
          </cell>
        </row>
        <row r="169">
          <cell r="T169" t="str">
            <v>2927</v>
          </cell>
          <cell r="U169" t="str">
            <v>Гойт-Кортовское</v>
          </cell>
          <cell r="V169" t="str">
            <v>1032</v>
          </cell>
        </row>
        <row r="170">
          <cell r="T170" t="str">
            <v>4116</v>
          </cell>
          <cell r="U170" t="str">
            <v>Голубевское</v>
          </cell>
          <cell r="V170" t="str">
            <v>1322</v>
          </cell>
        </row>
        <row r="171">
          <cell r="T171" t="str">
            <v>4117</v>
          </cell>
          <cell r="U171" t="str">
            <v>Горбатовское</v>
          </cell>
          <cell r="V171" t="str">
            <v>1322</v>
          </cell>
        </row>
        <row r="172">
          <cell r="T172" t="str">
            <v>4118</v>
          </cell>
          <cell r="U172" t="str">
            <v>Горбуновское</v>
          </cell>
          <cell r="V172" t="str">
            <v>1322</v>
          </cell>
        </row>
        <row r="173">
          <cell r="T173" t="str">
            <v>1332</v>
          </cell>
          <cell r="U173" t="str">
            <v>Горное</v>
          </cell>
          <cell r="V173" t="str">
            <v>1770</v>
          </cell>
        </row>
        <row r="174">
          <cell r="T174" t="str">
            <v>4119</v>
          </cell>
          <cell r="U174" t="str">
            <v>Городецкое</v>
          </cell>
          <cell r="V174" t="str">
            <v>1322</v>
          </cell>
        </row>
        <row r="175">
          <cell r="T175" t="str">
            <v>2930</v>
          </cell>
          <cell r="U175" t="str">
            <v>Горское (с Али-Юрт)</v>
          </cell>
          <cell r="V175" t="str">
            <v>1032</v>
          </cell>
        </row>
        <row r="176">
          <cell r="T176" t="str">
            <v>1242</v>
          </cell>
          <cell r="U176" t="str">
            <v>Горчинское</v>
          </cell>
          <cell r="V176" t="str">
            <v>1752</v>
          </cell>
        </row>
        <row r="177">
          <cell r="T177" t="str">
            <v>4247</v>
          </cell>
          <cell r="U177" t="str">
            <v>Горьковское</v>
          </cell>
          <cell r="V177" t="str">
            <v>1322</v>
          </cell>
        </row>
        <row r="178">
          <cell r="T178" t="str">
            <v>2928</v>
          </cell>
          <cell r="U178" t="str">
            <v>Горячеисточненское</v>
          </cell>
          <cell r="V178" t="str">
            <v>1032</v>
          </cell>
        </row>
        <row r="179">
          <cell r="T179" t="str">
            <v>4120</v>
          </cell>
          <cell r="U179" t="str">
            <v>Гражданское</v>
          </cell>
          <cell r="V179" t="str">
            <v>1322</v>
          </cell>
        </row>
        <row r="180">
          <cell r="T180" t="str">
            <v>1406</v>
          </cell>
          <cell r="U180" t="str">
            <v>Граничное</v>
          </cell>
          <cell r="V180" t="str">
            <v>1004</v>
          </cell>
        </row>
        <row r="181">
          <cell r="T181" t="str">
            <v>1176</v>
          </cell>
          <cell r="U181" t="str">
            <v>Графское</v>
          </cell>
          <cell r="V181" t="str">
            <v>1755</v>
          </cell>
        </row>
        <row r="182">
          <cell r="T182" t="str">
            <v>1333</v>
          </cell>
          <cell r="U182" t="str">
            <v>Грачевское</v>
          </cell>
          <cell r="V182" t="str">
            <v>1770</v>
          </cell>
        </row>
        <row r="183">
          <cell r="T183" t="str">
            <v>4121</v>
          </cell>
          <cell r="U183" t="str">
            <v>Грековское</v>
          </cell>
          <cell r="V183" t="str">
            <v>1322</v>
          </cell>
        </row>
        <row r="184">
          <cell r="T184" t="str">
            <v>3060</v>
          </cell>
          <cell r="U184" t="str">
            <v>Гремихинское</v>
          </cell>
          <cell r="V184" t="str">
            <v>1253</v>
          </cell>
        </row>
        <row r="185">
          <cell r="T185" t="str">
            <v>1334</v>
          </cell>
          <cell r="U185" t="str">
            <v>Гремячевское</v>
          </cell>
          <cell r="V185" t="str">
            <v>1770</v>
          </cell>
        </row>
        <row r="186">
          <cell r="T186" t="str">
            <v>4023</v>
          </cell>
          <cell r="U186" t="str">
            <v>Григорьеская площ.</v>
          </cell>
          <cell r="V186" t="str">
            <v>1293</v>
          </cell>
        </row>
        <row r="187">
          <cell r="T187" t="str">
            <v>4122</v>
          </cell>
          <cell r="U187" t="str">
            <v>Гришаевское</v>
          </cell>
          <cell r="V187" t="str">
            <v>1322</v>
          </cell>
        </row>
        <row r="188">
          <cell r="T188" t="str">
            <v>1465</v>
          </cell>
          <cell r="U188" t="str">
            <v>Групп. месторожд. ARO(ОЛОС)_ВЧНГ</v>
          </cell>
          <cell r="V188" t="str">
            <v>1232</v>
          </cell>
        </row>
        <row r="189">
          <cell r="T189" t="str">
            <v>1032</v>
          </cell>
          <cell r="U189" t="str">
            <v>Групп. месторожд. ARO(ОЛОС)_ГрозНГ</v>
          </cell>
          <cell r="V189" t="str">
            <v>1032</v>
          </cell>
        </row>
        <row r="190">
          <cell r="T190" t="str">
            <v>2032</v>
          </cell>
          <cell r="U190" t="str">
            <v>Групп. месторожд. ARO(ОЛОС)_ГрозНГ УпрВн</v>
          </cell>
          <cell r="V190" t="str">
            <v>1032</v>
          </cell>
        </row>
        <row r="191">
          <cell r="T191" t="str">
            <v>1007</v>
          </cell>
          <cell r="U191" t="str">
            <v>Групп. месторожд. ARO(ОЛОС)_Дагнефть</v>
          </cell>
          <cell r="V191" t="str">
            <v>1004</v>
          </cell>
        </row>
        <row r="192">
          <cell r="T192" t="str">
            <v>1008</v>
          </cell>
          <cell r="U192" t="str">
            <v>Групп. месторожд. ARO(ОЛОС)_КраснодарНГ</v>
          </cell>
          <cell r="V192" t="str">
            <v>1008</v>
          </cell>
        </row>
        <row r="193">
          <cell r="T193" t="str">
            <v>1005</v>
          </cell>
          <cell r="U193" t="str">
            <v>Групп. месторожд. ARO(ОЛОС)_ПурНГ</v>
          </cell>
          <cell r="V193" t="str">
            <v>1005</v>
          </cell>
        </row>
        <row r="194">
          <cell r="T194" t="str">
            <v>2005</v>
          </cell>
          <cell r="U194" t="str">
            <v>Групп. месторожд. ARO(ОЛОС)_ПурНГ УпрВн</v>
          </cell>
          <cell r="V194" t="str">
            <v>1005</v>
          </cell>
        </row>
        <row r="195">
          <cell r="T195" t="str">
            <v>1009</v>
          </cell>
          <cell r="U195" t="str">
            <v>Групп. месторожд. ARO(ОЛОС)_РН-Ванкор</v>
          </cell>
          <cell r="V195" t="str">
            <v>1B06</v>
          </cell>
        </row>
        <row r="196">
          <cell r="T196" t="str">
            <v>1002</v>
          </cell>
          <cell r="U196" t="str">
            <v>Групп. месторожд. ARO(ОЛОС)_СамараНГ</v>
          </cell>
          <cell r="V196" t="str">
            <v>1322</v>
          </cell>
        </row>
        <row r="197">
          <cell r="T197" t="str">
            <v>2001</v>
          </cell>
          <cell r="U197" t="str">
            <v>Групп. месторожд. ARO(ОЛОС)_СахалинМНГ УпрВнедр</v>
          </cell>
          <cell r="V197" t="str">
            <v>1001</v>
          </cell>
        </row>
        <row r="198">
          <cell r="T198" t="str">
            <v>1001</v>
          </cell>
          <cell r="U198" t="str">
            <v>Групп. месторожд. ARO(ОЛОС)_СахалинморНГ</v>
          </cell>
          <cell r="V198" t="str">
            <v>1001</v>
          </cell>
        </row>
        <row r="199">
          <cell r="T199" t="str">
            <v>1004</v>
          </cell>
          <cell r="U199" t="str">
            <v>Групп. месторожд. ARO(ОЛОС)_СевернаяНефть</v>
          </cell>
          <cell r="V199" t="str">
            <v>1099</v>
          </cell>
        </row>
        <row r="200">
          <cell r="T200" t="str">
            <v>1099</v>
          </cell>
          <cell r="U200" t="str">
            <v>Групп. месторожд. ARO(ОЛОС)_СевернаяНефть</v>
          </cell>
          <cell r="V200" t="str">
            <v>1099</v>
          </cell>
        </row>
        <row r="201">
          <cell r="T201" t="str">
            <v>2004</v>
          </cell>
          <cell r="U201" t="str">
            <v>Групп. месторожд. ARO(ОЛОС)_СевернаяНефтьУпВн</v>
          </cell>
          <cell r="V201" t="str">
            <v>1099</v>
          </cell>
        </row>
        <row r="202">
          <cell r="T202" t="str">
            <v>1006</v>
          </cell>
          <cell r="U202" t="str">
            <v>Групп. месторожд. ARO(ОЛОС)_СтавропольНГ</v>
          </cell>
          <cell r="V202" t="str">
            <v>1006</v>
          </cell>
        </row>
        <row r="203">
          <cell r="T203" t="str">
            <v>1003</v>
          </cell>
          <cell r="U203" t="str">
            <v>Групп. месторожд. ARO(ОЛОС)_ЮганскНГ</v>
          </cell>
          <cell r="V203" t="str">
            <v>1176</v>
          </cell>
        </row>
        <row r="204">
          <cell r="T204" t="str">
            <v>2002</v>
          </cell>
          <cell r="U204" t="str">
            <v>Групп. месторожд. ARO(ОЛОС)Самара/ Кинельс УпВн</v>
          </cell>
          <cell r="V204" t="str">
            <v>1322</v>
          </cell>
        </row>
        <row r="205">
          <cell r="T205" t="str">
            <v>1098</v>
          </cell>
          <cell r="U205" t="str">
            <v>Групп. месторожд. ARO-Вал Гамбурцево (1099)</v>
          </cell>
          <cell r="V205" t="str">
            <v>1099</v>
          </cell>
        </row>
        <row r="206">
          <cell r="T206" t="str">
            <v>1171</v>
          </cell>
          <cell r="U206" t="str">
            <v>Групп. месторожд. ARO-Ванкорнефть</v>
          </cell>
          <cell r="V206" t="str">
            <v>1171</v>
          </cell>
        </row>
        <row r="207">
          <cell r="T207" t="str">
            <v>1317</v>
          </cell>
          <cell r="U207" t="str">
            <v>Групп. месторожд. ARO-ОАО "ВСНК"</v>
          </cell>
          <cell r="V207" t="str">
            <v>1317</v>
          </cell>
        </row>
        <row r="208">
          <cell r="T208" t="str">
            <v>1097</v>
          </cell>
          <cell r="U208" t="str">
            <v>Групп. месторожд. ARO-Прочие (1099)</v>
          </cell>
          <cell r="V208" t="str">
            <v>1099</v>
          </cell>
        </row>
        <row r="209">
          <cell r="T209" t="str">
            <v>1708</v>
          </cell>
          <cell r="U209" t="str">
            <v>Группа 1 (1834, 1821, 1815)</v>
          </cell>
          <cell r="V209" t="str">
            <v>1008</v>
          </cell>
        </row>
        <row r="210">
          <cell r="T210" t="str">
            <v>1103</v>
          </cell>
          <cell r="U210" t="str">
            <v>Группа 1 (2131, 1111)</v>
          </cell>
          <cell r="V210" t="str">
            <v>1001</v>
          </cell>
        </row>
        <row r="211">
          <cell r="T211" t="str">
            <v>1135</v>
          </cell>
          <cell r="U211" t="str">
            <v>Группа 2 ( 1105 , 1106 )</v>
          </cell>
          <cell r="V211" t="str">
            <v>1001</v>
          </cell>
        </row>
        <row r="212">
          <cell r="T212" t="str">
            <v>1709</v>
          </cell>
          <cell r="U212" t="str">
            <v>Группа 2 (2901, 2902)</v>
          </cell>
          <cell r="V212" t="str">
            <v>1008</v>
          </cell>
        </row>
        <row r="213">
          <cell r="T213" t="str">
            <v>1710</v>
          </cell>
          <cell r="U213" t="str">
            <v>Группа 3 (1806, 1801)</v>
          </cell>
          <cell r="V213" t="str">
            <v>1008</v>
          </cell>
        </row>
        <row r="214">
          <cell r="T214" t="str">
            <v>1136</v>
          </cell>
          <cell r="U214" t="str">
            <v>Группа 3 (2131; 1120; 1126; 1116; 1115; 1129)</v>
          </cell>
          <cell r="V214" t="str">
            <v>1001</v>
          </cell>
        </row>
        <row r="215">
          <cell r="T215" t="str">
            <v>1711</v>
          </cell>
          <cell r="U215" t="str">
            <v>Группа 4 ( 1703; 1704)</v>
          </cell>
          <cell r="V215" t="str">
            <v>1008</v>
          </cell>
        </row>
        <row r="216">
          <cell r="T216" t="str">
            <v>1137</v>
          </cell>
          <cell r="U216" t="str">
            <v>Группа 4 (1117, 1120, 1123, 1124, 1130)</v>
          </cell>
          <cell r="V216" t="str">
            <v>1001</v>
          </cell>
        </row>
        <row r="217">
          <cell r="T217" t="str">
            <v>1712</v>
          </cell>
          <cell r="U217" t="str">
            <v>Группа 5 (2956; 1800)</v>
          </cell>
          <cell r="V217" t="str">
            <v>1008</v>
          </cell>
        </row>
        <row r="218">
          <cell r="T218" t="str">
            <v>1713</v>
          </cell>
          <cell r="U218" t="str">
            <v>Группа 6 (1801, 1702, 1806)</v>
          </cell>
          <cell r="V218" t="str">
            <v>1008</v>
          </cell>
        </row>
        <row r="219">
          <cell r="T219" t="str">
            <v>1714</v>
          </cell>
          <cell r="U219" t="str">
            <v>Группа 7 (1828; 1821)</v>
          </cell>
          <cell r="V219" t="str">
            <v>1008</v>
          </cell>
        </row>
        <row r="220">
          <cell r="T220" t="str">
            <v>1715</v>
          </cell>
          <cell r="U220" t="str">
            <v>Группа 8 ( 1702; 1801 )</v>
          </cell>
          <cell r="V220" t="str">
            <v>1008</v>
          </cell>
        </row>
        <row r="221">
          <cell r="T221" t="str">
            <v>1227</v>
          </cell>
          <cell r="U221" t="str">
            <v>Групповое месторождение кап% СахалинМНГ</v>
          </cell>
          <cell r="V221" t="str">
            <v>1220</v>
          </cell>
        </row>
        <row r="222">
          <cell r="T222" t="str">
            <v>1000</v>
          </cell>
          <cell r="U222" t="str">
            <v>Групповое месторождение кап%по кредитам РОСНЕФТЬ</v>
          </cell>
          <cell r="V222" t="str">
            <v>1000</v>
          </cell>
        </row>
        <row r="223">
          <cell r="T223" t="str">
            <v>1280</v>
          </cell>
          <cell r="U223" t="str">
            <v>Губаревское</v>
          </cell>
          <cell r="V223" t="str">
            <v>1322</v>
          </cell>
        </row>
        <row r="224">
          <cell r="T224" t="str">
            <v>4123</v>
          </cell>
          <cell r="U224" t="str">
            <v>Губинское</v>
          </cell>
          <cell r="V224" t="str">
            <v>1322</v>
          </cell>
        </row>
        <row r="225">
          <cell r="T225" t="str">
            <v>1518</v>
          </cell>
          <cell r="U225" t="str">
            <v>Губкинское</v>
          </cell>
          <cell r="V225" t="str">
            <v>1720</v>
          </cell>
        </row>
        <row r="226">
          <cell r="T226" t="str">
            <v>2929</v>
          </cell>
          <cell r="U226" t="str">
            <v>Гудермесское</v>
          </cell>
          <cell r="V226" t="str">
            <v>1032</v>
          </cell>
        </row>
        <row r="227">
          <cell r="T227" t="str">
            <v>1215</v>
          </cell>
          <cell r="U227" t="str">
            <v>Гун-Еганское</v>
          </cell>
          <cell r="V227" t="str">
            <v>1740</v>
          </cell>
        </row>
        <row r="228">
          <cell r="T228" t="str">
            <v>2951</v>
          </cell>
          <cell r="U228" t="str">
            <v>Гусеничное</v>
          </cell>
          <cell r="V228" t="str">
            <v>1759</v>
          </cell>
        </row>
        <row r="229">
          <cell r="T229" t="str">
            <v>1335</v>
          </cell>
          <cell r="U229" t="str">
            <v>Давыдовское</v>
          </cell>
          <cell r="V229" t="str">
            <v>1770</v>
          </cell>
        </row>
        <row r="230">
          <cell r="T230" t="str">
            <v>1437</v>
          </cell>
          <cell r="U230" t="str">
            <v>Дагестанские Огни</v>
          </cell>
          <cell r="V230" t="str">
            <v>1143</v>
          </cell>
        </row>
        <row r="231">
          <cell r="T231" t="str">
            <v>4009</v>
          </cell>
          <cell r="U231" t="str">
            <v>Даги</v>
          </cell>
          <cell r="V231" t="str">
            <v>1001</v>
          </cell>
        </row>
        <row r="232">
          <cell r="T232" t="str">
            <v>4089</v>
          </cell>
          <cell r="U232" t="str">
            <v>Даненберговское</v>
          </cell>
          <cell r="V232" t="str">
            <v>1293</v>
          </cell>
        </row>
        <row r="233">
          <cell r="T233" t="str">
            <v>3053</v>
          </cell>
          <cell r="U233" t="str">
            <v>Датыхское</v>
          </cell>
          <cell r="V233" t="str">
            <v>1032</v>
          </cell>
        </row>
        <row r="234">
          <cell r="T234" t="str">
            <v>1438</v>
          </cell>
          <cell r="U234" t="str">
            <v>Дахадаевское</v>
          </cell>
          <cell r="V234" t="str">
            <v>1004</v>
          </cell>
        </row>
        <row r="235">
          <cell r="T235" t="str">
            <v>4036</v>
          </cell>
          <cell r="U235" t="str">
            <v>Двуреченская площ.</v>
          </cell>
          <cell r="V235" t="str">
            <v>1293</v>
          </cell>
        </row>
        <row r="236">
          <cell r="T236" t="str">
            <v>4124</v>
          </cell>
          <cell r="U236" t="str">
            <v>Дерюжевское</v>
          </cell>
          <cell r="V236" t="str">
            <v>1322</v>
          </cell>
        </row>
        <row r="237">
          <cell r="T237" t="str">
            <v>1430</v>
          </cell>
          <cell r="U237" t="str">
            <v>Димитровское</v>
          </cell>
          <cell r="V237" t="str">
            <v>1143</v>
          </cell>
        </row>
        <row r="238">
          <cell r="T238" t="str">
            <v>4125</v>
          </cell>
          <cell r="U238" t="str">
            <v>Дмитриевское</v>
          </cell>
          <cell r="V238" t="str">
            <v>1322</v>
          </cell>
        </row>
        <row r="239">
          <cell r="T239" t="str">
            <v>1336</v>
          </cell>
          <cell r="U239" t="str">
            <v>Докучаевское</v>
          </cell>
          <cell r="V239" t="str">
            <v>1770</v>
          </cell>
        </row>
        <row r="240">
          <cell r="T240" t="str">
            <v>1337</v>
          </cell>
          <cell r="U240" t="str">
            <v>Долговское</v>
          </cell>
          <cell r="V240" t="str">
            <v>1770</v>
          </cell>
        </row>
        <row r="241">
          <cell r="T241" t="str">
            <v>1624</v>
          </cell>
          <cell r="U241" t="str">
            <v>Долинное</v>
          </cell>
          <cell r="V241" t="str">
            <v>1006</v>
          </cell>
        </row>
        <row r="242">
          <cell r="T242" t="str">
            <v>1338</v>
          </cell>
          <cell r="U242" t="str">
            <v>Донецко-Сыртовское</v>
          </cell>
          <cell r="V242" t="str">
            <v>1770</v>
          </cell>
        </row>
        <row r="243">
          <cell r="T243" t="str">
            <v>1339</v>
          </cell>
          <cell r="U243" t="str">
            <v>Донское</v>
          </cell>
          <cell r="V243" t="str">
            <v>1770</v>
          </cell>
        </row>
        <row r="244">
          <cell r="T244" t="str">
            <v>2901</v>
          </cell>
          <cell r="U244" t="str">
            <v>Дыш</v>
          </cell>
          <cell r="V244" t="str">
            <v>1008</v>
          </cell>
        </row>
        <row r="245">
          <cell r="T245" t="str">
            <v>2925</v>
          </cell>
          <cell r="U245" t="str">
            <v>Дюсушевское</v>
          </cell>
          <cell r="V245" t="str">
            <v>1088</v>
          </cell>
        </row>
        <row r="246">
          <cell r="T246" t="str">
            <v>4126</v>
          </cell>
          <cell r="U246" t="str">
            <v>Евгеньевское</v>
          </cell>
          <cell r="V246" t="str">
            <v>1322</v>
          </cell>
        </row>
        <row r="247">
          <cell r="T247" t="str">
            <v>2955</v>
          </cell>
          <cell r="U247" t="str">
            <v>Ево-Яхинское</v>
          </cell>
          <cell r="V247" t="str">
            <v>1744</v>
          </cell>
        </row>
        <row r="248">
          <cell r="T248" t="str">
            <v>4234</v>
          </cell>
          <cell r="U248" t="str">
            <v>Ежовское</v>
          </cell>
          <cell r="V248" t="str">
            <v>1322</v>
          </cell>
        </row>
        <row r="249">
          <cell r="T249" t="str">
            <v>4127</v>
          </cell>
          <cell r="U249" t="str">
            <v>Екатериновское</v>
          </cell>
          <cell r="V249" t="str">
            <v>1322</v>
          </cell>
        </row>
        <row r="250">
          <cell r="T250" t="str">
            <v>3061</v>
          </cell>
          <cell r="U250" t="str">
            <v>Ельниковское</v>
          </cell>
          <cell r="V250" t="str">
            <v>1253</v>
          </cell>
        </row>
        <row r="251">
          <cell r="T251" t="str">
            <v>3062</v>
          </cell>
          <cell r="U251" t="str">
            <v>Есенейское</v>
          </cell>
          <cell r="V251" t="str">
            <v>1253</v>
          </cell>
        </row>
        <row r="252">
          <cell r="T252" t="str">
            <v>3003</v>
          </cell>
          <cell r="U252" t="str">
            <v>Ефремовское</v>
          </cell>
          <cell r="V252" t="str">
            <v>1176</v>
          </cell>
        </row>
        <row r="253">
          <cell r="T253" t="str">
            <v>1340</v>
          </cell>
          <cell r="U253" t="str">
            <v>Ефремо-Зыковское</v>
          </cell>
          <cell r="V253" t="str">
            <v>1770</v>
          </cell>
        </row>
        <row r="254">
          <cell r="T254" t="str">
            <v>4300</v>
          </cell>
          <cell r="U254" t="str">
            <v>Железнодорожное</v>
          </cell>
          <cell r="V254" t="str">
            <v>1619</v>
          </cell>
        </row>
        <row r="255">
          <cell r="T255" t="str">
            <v>4128</v>
          </cell>
          <cell r="U255" t="str">
            <v>Желябовское</v>
          </cell>
          <cell r="V255" t="str">
            <v>1322</v>
          </cell>
        </row>
        <row r="256">
          <cell r="T256" t="str">
            <v>4129</v>
          </cell>
          <cell r="U256" t="str">
            <v>Жигулевское-Природоохр.зона</v>
          </cell>
          <cell r="V256" t="str">
            <v>1322</v>
          </cell>
        </row>
        <row r="257">
          <cell r="T257" t="str">
            <v>4130</v>
          </cell>
          <cell r="U257" t="str">
            <v>Жуковское</v>
          </cell>
          <cell r="V257" t="str">
            <v>1322</v>
          </cell>
        </row>
        <row r="258">
          <cell r="T258" t="str">
            <v>1177</v>
          </cell>
          <cell r="U258" t="str">
            <v>Журавлевско-Степановское</v>
          </cell>
          <cell r="V258" t="str">
            <v>1755</v>
          </cell>
        </row>
        <row r="259">
          <cell r="T259" t="str">
            <v>1629</v>
          </cell>
          <cell r="U259" t="str">
            <v>Журавское</v>
          </cell>
          <cell r="V259" t="str">
            <v>1006</v>
          </cell>
        </row>
        <row r="260">
          <cell r="T260" t="str">
            <v>4131</v>
          </cell>
          <cell r="U260" t="str">
            <v>Заборовское</v>
          </cell>
          <cell r="V260" t="str">
            <v>1322</v>
          </cell>
        </row>
        <row r="261">
          <cell r="T261" t="str">
            <v>3063</v>
          </cell>
          <cell r="U261" t="str">
            <v>Заборское</v>
          </cell>
          <cell r="V261" t="str">
            <v>1253</v>
          </cell>
        </row>
        <row r="262">
          <cell r="T262" t="str">
            <v>1178</v>
          </cell>
          <cell r="U262" t="str">
            <v>Завьяловское</v>
          </cell>
          <cell r="V262" t="str">
            <v>1755</v>
          </cell>
        </row>
        <row r="263">
          <cell r="T263" t="str">
            <v>1341</v>
          </cell>
          <cell r="U263" t="str">
            <v>Загорское</v>
          </cell>
          <cell r="V263" t="str">
            <v>1770</v>
          </cell>
        </row>
        <row r="264">
          <cell r="T264" t="str">
            <v>1342</v>
          </cell>
          <cell r="U264" t="str">
            <v>Зайкинско-Зоринское</v>
          </cell>
          <cell r="V264" t="str">
            <v>1770</v>
          </cell>
        </row>
        <row r="265">
          <cell r="T265" t="str">
            <v>1141</v>
          </cell>
          <cell r="U265" t="str">
            <v>Заманкульское</v>
          </cell>
          <cell r="V265" t="str">
            <v>1669</v>
          </cell>
        </row>
        <row r="266">
          <cell r="T266" t="str">
            <v>9171</v>
          </cell>
          <cell r="U266" t="str">
            <v>ЗАО "Ванкорнефть" Mineral rights (упрощенное внедрение)</v>
          </cell>
          <cell r="V266" t="str">
            <v>1171</v>
          </cell>
        </row>
        <row r="267">
          <cell r="T267" t="str">
            <v>1809</v>
          </cell>
          <cell r="U267" t="str">
            <v>Западно-Анастасиевское</v>
          </cell>
          <cell r="V267" t="str">
            <v>1008</v>
          </cell>
        </row>
        <row r="268">
          <cell r="T268" t="str">
            <v>1474</v>
          </cell>
          <cell r="U268" t="str">
            <v>Западно-Баганское</v>
          </cell>
          <cell r="V268" t="str">
            <v>1099</v>
          </cell>
        </row>
        <row r="269">
          <cell r="T269" t="str">
            <v>1847</v>
          </cell>
          <cell r="U269" t="str">
            <v>Западно-Баганское У</v>
          </cell>
          <cell r="V269" t="str">
            <v>1099</v>
          </cell>
        </row>
        <row r="270">
          <cell r="T270" t="str">
            <v>2860</v>
          </cell>
          <cell r="U270" t="str">
            <v>Западно-Беликовское</v>
          </cell>
          <cell r="V270" t="str">
            <v>1008</v>
          </cell>
        </row>
        <row r="271">
          <cell r="T271" t="str">
            <v>1279</v>
          </cell>
          <cell r="U271" t="str">
            <v>Западно-Бородинское</v>
          </cell>
          <cell r="V271" t="str">
            <v>1322</v>
          </cell>
        </row>
        <row r="272">
          <cell r="T272" t="str">
            <v>1113</v>
          </cell>
          <cell r="U272" t="str">
            <v>Западное Сабо</v>
          </cell>
          <cell r="V272" t="str">
            <v>1001</v>
          </cell>
        </row>
        <row r="273">
          <cell r="T273" t="str">
            <v>1206</v>
          </cell>
          <cell r="U273" t="str">
            <v>Западно-Ермаковское</v>
          </cell>
          <cell r="V273" t="str">
            <v>1764</v>
          </cell>
        </row>
        <row r="274">
          <cell r="T274" t="str">
            <v>1282</v>
          </cell>
          <cell r="U274" t="str">
            <v>Западно-Кабановское</v>
          </cell>
          <cell r="V274" t="str">
            <v>1322</v>
          </cell>
        </row>
        <row r="275">
          <cell r="T275" t="str">
            <v>1810</v>
          </cell>
          <cell r="U275" t="str">
            <v>Западно-Кабардинское</v>
          </cell>
          <cell r="V275" t="str">
            <v>1008</v>
          </cell>
        </row>
        <row r="276">
          <cell r="T276" t="str">
            <v>2852</v>
          </cell>
          <cell r="U276" t="str">
            <v>Западно-Калаусское</v>
          </cell>
          <cell r="V276" t="str">
            <v>1008</v>
          </cell>
        </row>
        <row r="277">
          <cell r="T277" t="str">
            <v>4058</v>
          </cell>
          <cell r="U277" t="str">
            <v>Западно-Карайское</v>
          </cell>
          <cell r="V277" t="str">
            <v>1293</v>
          </cell>
        </row>
        <row r="278">
          <cell r="T278" t="str">
            <v>4056</v>
          </cell>
          <cell r="U278" t="str">
            <v>Западно-Карасевское</v>
          </cell>
          <cell r="V278" t="str">
            <v>1293</v>
          </cell>
        </row>
        <row r="279">
          <cell r="T279" t="str">
            <v>4029</v>
          </cell>
          <cell r="U279" t="str">
            <v>Западно-Катыльгинская площ.</v>
          </cell>
          <cell r="V279" t="str">
            <v>1293</v>
          </cell>
        </row>
        <row r="280">
          <cell r="T280" t="str">
            <v>4132</v>
          </cell>
          <cell r="U280" t="str">
            <v>Западно-Коммунарское</v>
          </cell>
          <cell r="V280" t="str">
            <v>1322</v>
          </cell>
        </row>
        <row r="281">
          <cell r="T281" t="str">
            <v>1343</v>
          </cell>
          <cell r="U281" t="str">
            <v>Западно-Куштакское</v>
          </cell>
          <cell r="V281" t="str">
            <v>1770</v>
          </cell>
        </row>
        <row r="282">
          <cell r="T282" t="str">
            <v>3010</v>
          </cell>
          <cell r="U282" t="str">
            <v>Западно-Малобалыкское</v>
          </cell>
          <cell r="V282" t="str">
            <v>1176</v>
          </cell>
        </row>
        <row r="283">
          <cell r="T283" t="str">
            <v>1609</v>
          </cell>
          <cell r="U283" t="str">
            <v>Западно-Мектебское</v>
          </cell>
          <cell r="V283" t="str">
            <v>1006</v>
          </cell>
        </row>
        <row r="284">
          <cell r="T284" t="str">
            <v>2149</v>
          </cell>
          <cell r="U284" t="str">
            <v>Западно-Мессояхское</v>
          </cell>
          <cell r="V284" t="str">
            <v>1761</v>
          </cell>
        </row>
        <row r="285">
          <cell r="T285" t="str">
            <v>2862</v>
          </cell>
          <cell r="U285" t="str">
            <v>Западно-Мечетское</v>
          </cell>
          <cell r="V285" t="str">
            <v>1008</v>
          </cell>
        </row>
        <row r="286">
          <cell r="T286" t="str">
            <v>4037</v>
          </cell>
          <cell r="U286" t="str">
            <v>Западно-Моисеевская площ.</v>
          </cell>
          <cell r="V286" t="str">
            <v>1293</v>
          </cell>
        </row>
        <row r="287">
          <cell r="T287" t="str">
            <v>2845</v>
          </cell>
          <cell r="U287" t="str">
            <v>Западно-Морозовское</v>
          </cell>
          <cell r="V287" t="str">
            <v>1008</v>
          </cell>
        </row>
        <row r="288">
          <cell r="T288" t="str">
            <v>2850</v>
          </cell>
          <cell r="U288" t="str">
            <v>Западно-Нефтяное</v>
          </cell>
          <cell r="V288" t="str">
            <v>1008</v>
          </cell>
        </row>
        <row r="289">
          <cell r="T289" t="str">
            <v>4041</v>
          </cell>
          <cell r="U289" t="str">
            <v>Западно-Останинское</v>
          </cell>
          <cell r="V289" t="str">
            <v>1293</v>
          </cell>
        </row>
        <row r="290">
          <cell r="T290" t="str">
            <v>1647</v>
          </cell>
          <cell r="U290" t="str">
            <v>Западно-Охтымлорское</v>
          </cell>
          <cell r="V290" t="str">
            <v>1749</v>
          </cell>
        </row>
        <row r="291">
          <cell r="T291" t="str">
            <v>1471</v>
          </cell>
          <cell r="U291" t="str">
            <v>Западно-Перелюбское</v>
          </cell>
          <cell r="V291" t="str">
            <v>1770</v>
          </cell>
        </row>
        <row r="292">
          <cell r="T292" t="str">
            <v>1344</v>
          </cell>
          <cell r="U292" t="str">
            <v>Западно-Петропавловское</v>
          </cell>
          <cell r="V292" t="str">
            <v>1770</v>
          </cell>
        </row>
        <row r="293">
          <cell r="T293" t="str">
            <v>1145</v>
          </cell>
          <cell r="U293" t="str">
            <v>Западно-Погребняковское</v>
          </cell>
          <cell r="V293" t="str">
            <v>1253</v>
          </cell>
        </row>
        <row r="294">
          <cell r="T294" t="str">
            <v>4016</v>
          </cell>
          <cell r="U294" t="str">
            <v>Западно-Полуденная площ.</v>
          </cell>
          <cell r="V294" t="str">
            <v>1293</v>
          </cell>
        </row>
        <row r="295">
          <cell r="T295" t="str">
            <v>1511</v>
          </cell>
          <cell r="U295" t="str">
            <v>Западно-Пурпейское</v>
          </cell>
          <cell r="V295" t="str">
            <v>1005</v>
          </cell>
        </row>
        <row r="296">
          <cell r="T296" t="str">
            <v>4000</v>
          </cell>
          <cell r="U296" t="str">
            <v>Западно-Сихорейское</v>
          </cell>
          <cell r="V296" t="str">
            <v>1088</v>
          </cell>
        </row>
        <row r="297">
          <cell r="T297" t="str">
            <v>1179</v>
          </cell>
          <cell r="U297" t="str">
            <v>Западно-Степановское</v>
          </cell>
          <cell r="V297" t="str">
            <v>1755</v>
          </cell>
        </row>
        <row r="298">
          <cell r="T298" t="str">
            <v>3004</v>
          </cell>
          <cell r="U298" t="str">
            <v>Западно-Угутское</v>
          </cell>
          <cell r="V298" t="str">
            <v>1176</v>
          </cell>
        </row>
        <row r="299">
          <cell r="T299" t="str">
            <v>3087</v>
          </cell>
          <cell r="U299" t="str">
            <v>Западно-Усть-Балыкское</v>
          </cell>
          <cell r="V299" t="str">
            <v>1176</v>
          </cell>
        </row>
        <row r="300">
          <cell r="T300" t="str">
            <v>1520</v>
          </cell>
          <cell r="U300" t="str">
            <v>Западно-Часельское</v>
          </cell>
          <cell r="V300" t="str">
            <v>1617</v>
          </cell>
        </row>
        <row r="301">
          <cell r="T301" t="str">
            <v>4257</v>
          </cell>
          <cell r="U301" t="str">
            <v>Западно-Широкинское</v>
          </cell>
          <cell r="V301" t="str">
            <v>1322</v>
          </cell>
        </row>
        <row r="302">
          <cell r="T302" t="str">
            <v>1522</v>
          </cell>
          <cell r="U302" t="str">
            <v>Западно-Шпильское</v>
          </cell>
          <cell r="V302" t="str">
            <v>1322</v>
          </cell>
        </row>
        <row r="303">
          <cell r="T303" t="str">
            <v>1150</v>
          </cell>
          <cell r="U303" t="str">
            <v>Западно-Эпасское</v>
          </cell>
          <cell r="V303" t="str">
            <v>1746</v>
          </cell>
        </row>
        <row r="304">
          <cell r="T304" t="str">
            <v>1420</v>
          </cell>
          <cell r="U304" t="str">
            <v>Западный Бажиган</v>
          </cell>
          <cell r="V304" t="str">
            <v>1004</v>
          </cell>
        </row>
        <row r="305">
          <cell r="T305" t="str">
            <v>4259</v>
          </cell>
          <cell r="U305" t="str">
            <v>Зимарное</v>
          </cell>
          <cell r="V305" t="str">
            <v>1322</v>
          </cell>
        </row>
        <row r="306">
          <cell r="T306" t="str">
            <v>3016</v>
          </cell>
          <cell r="U306" t="str">
            <v>Зимнее</v>
          </cell>
          <cell r="V306" t="str">
            <v>1176</v>
          </cell>
        </row>
        <row r="307">
          <cell r="T307" t="str">
            <v>1602</v>
          </cell>
          <cell r="U307" t="str">
            <v>Зимне-Ставкинско-Правобережное</v>
          </cell>
          <cell r="V307" t="str">
            <v>1006</v>
          </cell>
        </row>
        <row r="308">
          <cell r="T308" t="str">
            <v>1644</v>
          </cell>
          <cell r="U308" t="str">
            <v>Зимняя Ставка</v>
          </cell>
          <cell r="V308" t="str">
            <v>1006</v>
          </cell>
        </row>
        <row r="309">
          <cell r="T309" t="str">
            <v>4133</v>
          </cell>
          <cell r="U309" t="str">
            <v>Зольненское -Природоохр.зона</v>
          </cell>
          <cell r="V309" t="str">
            <v>1322</v>
          </cell>
        </row>
        <row r="310">
          <cell r="T310" t="str">
            <v>4260</v>
          </cell>
          <cell r="U310" t="str">
            <v>Зубовское</v>
          </cell>
          <cell r="V310" t="str">
            <v>1322</v>
          </cell>
        </row>
        <row r="311">
          <cell r="T311" t="str">
            <v>1702</v>
          </cell>
          <cell r="U311" t="str">
            <v>Зыбза-Глубокий Яр</v>
          </cell>
          <cell r="V311" t="str">
            <v>1008</v>
          </cell>
        </row>
        <row r="312">
          <cell r="T312" t="str">
            <v>1180</v>
          </cell>
          <cell r="U312" t="str">
            <v>Ибряевское</v>
          </cell>
          <cell r="V312" t="str">
            <v>1755</v>
          </cell>
        </row>
        <row r="313">
          <cell r="T313" t="str">
            <v>4134</v>
          </cell>
          <cell r="U313" t="str">
            <v>Ивановское</v>
          </cell>
          <cell r="V313" t="str">
            <v>1322</v>
          </cell>
        </row>
        <row r="314">
          <cell r="T314" t="str">
            <v>1181</v>
          </cell>
          <cell r="U314" t="str">
            <v>Ивановское-2</v>
          </cell>
          <cell r="V314" t="str">
            <v>1770</v>
          </cell>
        </row>
        <row r="315">
          <cell r="T315" t="str">
            <v>1464</v>
          </cell>
          <cell r="U315" t="str">
            <v>Игнялинское</v>
          </cell>
          <cell r="V315" t="str">
            <v>1232</v>
          </cell>
        </row>
        <row r="316">
          <cell r="T316" t="str">
            <v>4033</v>
          </cell>
          <cell r="U316" t="str">
            <v>Игольская площ.</v>
          </cell>
          <cell r="V316" t="str">
            <v>1293</v>
          </cell>
        </row>
        <row r="317">
          <cell r="T317" t="str">
            <v>4062</v>
          </cell>
          <cell r="U317" t="str">
            <v>Игольско-Таловое</v>
          </cell>
          <cell r="V317" t="str">
            <v>1293</v>
          </cell>
        </row>
        <row r="318">
          <cell r="T318" t="str">
            <v>4256</v>
          </cell>
          <cell r="U318" t="str">
            <v>Игонькинское</v>
          </cell>
          <cell r="V318" t="str">
            <v>1322</v>
          </cell>
        </row>
        <row r="319">
          <cell r="T319" t="str">
            <v>3064</v>
          </cell>
          <cell r="U319" t="str">
            <v>Ижевское</v>
          </cell>
          <cell r="V319" t="str">
            <v>1253</v>
          </cell>
        </row>
        <row r="320">
          <cell r="T320" t="str">
            <v>1401</v>
          </cell>
          <cell r="U320" t="str">
            <v>Избербаш</v>
          </cell>
          <cell r="V320" t="str">
            <v>1143</v>
          </cell>
        </row>
        <row r="321">
          <cell r="T321" t="str">
            <v>3054</v>
          </cell>
          <cell r="U321" t="str">
            <v>Избербаш (морская часть)</v>
          </cell>
          <cell r="V321" t="str">
            <v>1143</v>
          </cell>
        </row>
        <row r="322">
          <cell r="T322" t="str">
            <v>2946</v>
          </cell>
          <cell r="U322" t="str">
            <v>Ильинское</v>
          </cell>
          <cell r="V322" t="str">
            <v>1032</v>
          </cell>
        </row>
        <row r="323">
          <cell r="T323" t="str">
            <v>4135</v>
          </cell>
          <cell r="U323" t="str">
            <v>Ильменевское</v>
          </cell>
          <cell r="V323" t="str">
            <v>1322</v>
          </cell>
        </row>
        <row r="324">
          <cell r="T324" t="str">
            <v>1277</v>
          </cell>
          <cell r="U324" t="str">
            <v>им. Лисовского</v>
          </cell>
          <cell r="V324" t="str">
            <v>1232</v>
          </cell>
        </row>
        <row r="325">
          <cell r="T325" t="str">
            <v>1278</v>
          </cell>
          <cell r="U325" t="str">
            <v>им. Мазура</v>
          </cell>
          <cell r="V325" t="str">
            <v>1232</v>
          </cell>
        </row>
        <row r="326">
          <cell r="T326" t="str">
            <v>1151</v>
          </cell>
          <cell r="U326" t="str">
            <v>Им. Малыка</v>
          </cell>
          <cell r="V326" t="str">
            <v>1746</v>
          </cell>
        </row>
        <row r="327">
          <cell r="T327" t="str">
            <v>3056</v>
          </cell>
          <cell r="U327" t="str">
            <v>Им. О.А. Московцева (Чупальский ЛУ)</v>
          </cell>
          <cell r="V327" t="str">
            <v>1176</v>
          </cell>
        </row>
        <row r="328">
          <cell r="T328" t="str">
            <v>1123</v>
          </cell>
          <cell r="U328" t="str">
            <v>Им. Р.С. Мирзоева</v>
          </cell>
          <cell r="V328" t="str">
            <v>1220</v>
          </cell>
        </row>
        <row r="329">
          <cell r="T329" t="str">
            <v>1846</v>
          </cell>
          <cell r="U329" t="str">
            <v>Им. С.Т. Короткова</v>
          </cell>
          <cell r="V329" t="str">
            <v>1008</v>
          </cell>
        </row>
        <row r="330">
          <cell r="T330" t="str">
            <v>1274</v>
          </cell>
          <cell r="U330" t="str">
            <v>им. Савостьянова</v>
          </cell>
          <cell r="V330" t="str">
            <v>1232</v>
          </cell>
        </row>
        <row r="331">
          <cell r="T331" t="str">
            <v>1638</v>
          </cell>
          <cell r="U331" t="str">
            <v>Исходненское</v>
          </cell>
          <cell r="V331" t="str">
            <v>1006</v>
          </cell>
        </row>
        <row r="332">
          <cell r="T332" t="str">
            <v>1213</v>
          </cell>
          <cell r="U332" t="str">
            <v>Иусское</v>
          </cell>
          <cell r="V332" t="str">
            <v>1760</v>
          </cell>
        </row>
        <row r="333">
          <cell r="T333" t="str">
            <v>3099</v>
          </cell>
          <cell r="U333" t="str">
            <v>Ичемминское</v>
          </cell>
          <cell r="V333" t="str">
            <v>1B06</v>
          </cell>
        </row>
        <row r="334">
          <cell r="T334" t="str">
            <v>1345</v>
          </cell>
          <cell r="U334" t="str">
            <v>Ишуевское (на Оренбург. и Самарск.обл)</v>
          </cell>
          <cell r="V334" t="str">
            <v>1770</v>
          </cell>
        </row>
        <row r="335">
          <cell r="T335" t="str">
            <v>4136</v>
          </cell>
          <cell r="U335" t="str">
            <v>Ищанское</v>
          </cell>
          <cell r="V335" t="str">
            <v>1322</v>
          </cell>
        </row>
        <row r="336">
          <cell r="T336" t="str">
            <v>1811</v>
          </cell>
          <cell r="U336" t="str">
            <v>Кабардинское</v>
          </cell>
          <cell r="V336" t="str">
            <v>1008</v>
          </cell>
        </row>
        <row r="337">
          <cell r="T337" t="str">
            <v>4137</v>
          </cell>
          <cell r="U337" t="str">
            <v>Казанское</v>
          </cell>
          <cell r="V337" t="str">
            <v>1322</v>
          </cell>
        </row>
        <row r="338">
          <cell r="T338" t="str">
            <v>3092</v>
          </cell>
          <cell r="U338" t="str">
            <v>Казачье</v>
          </cell>
          <cell r="V338" t="str">
            <v>1322</v>
          </cell>
        </row>
        <row r="339">
          <cell r="T339" t="str">
            <v>1434</v>
          </cell>
          <cell r="U339" t="str">
            <v>Казбековское</v>
          </cell>
          <cell r="V339" t="str">
            <v>1004</v>
          </cell>
        </row>
        <row r="340">
          <cell r="T340" t="str">
            <v>1203</v>
          </cell>
          <cell r="U340" t="str">
            <v>Кайганско-Васюканское-море</v>
          </cell>
          <cell r="V340" t="str">
            <v>1144</v>
          </cell>
        </row>
        <row r="341">
          <cell r="T341" t="str">
            <v>2853</v>
          </cell>
          <cell r="U341" t="str">
            <v>Калаусское</v>
          </cell>
          <cell r="V341" t="str">
            <v>1008</v>
          </cell>
        </row>
        <row r="342">
          <cell r="T342" t="str">
            <v>1346</v>
          </cell>
          <cell r="U342" t="str">
            <v>Каликинское</v>
          </cell>
          <cell r="V342" t="str">
            <v>1770</v>
          </cell>
        </row>
        <row r="343">
          <cell r="T343" t="str">
            <v>4087</v>
          </cell>
          <cell r="U343" t="str">
            <v>Калиновое</v>
          </cell>
          <cell r="V343" t="str">
            <v>1293</v>
          </cell>
        </row>
        <row r="344">
          <cell r="T344" t="str">
            <v>4138</v>
          </cell>
          <cell r="U344" t="str">
            <v>Калиновское</v>
          </cell>
          <cell r="V344" t="str">
            <v>1322</v>
          </cell>
        </row>
        <row r="345">
          <cell r="T345" t="str">
            <v>1703</v>
          </cell>
          <cell r="U345" t="str">
            <v>Калужское</v>
          </cell>
          <cell r="V345" t="str">
            <v>1008</v>
          </cell>
        </row>
        <row r="346">
          <cell r="T346" t="str">
            <v>2132</v>
          </cell>
          <cell r="U346" t="str">
            <v>Кальчинское</v>
          </cell>
          <cell r="V346" t="str">
            <v>1765</v>
          </cell>
        </row>
        <row r="347">
          <cell r="T347" t="str">
            <v>1455</v>
          </cell>
          <cell r="U347" t="str">
            <v>Камеликское</v>
          </cell>
          <cell r="V347" t="str">
            <v>1770</v>
          </cell>
        </row>
        <row r="348">
          <cell r="T348" t="str">
            <v>1182</v>
          </cell>
          <cell r="U348" t="str">
            <v>Каменское</v>
          </cell>
          <cell r="V348" t="str">
            <v>1755</v>
          </cell>
        </row>
        <row r="349">
          <cell r="T349" t="str">
            <v>1812</v>
          </cell>
          <cell r="U349" t="str">
            <v>Камышановая Балка</v>
          </cell>
          <cell r="V349" t="str">
            <v>1008</v>
          </cell>
        </row>
        <row r="350">
          <cell r="T350" t="str">
            <v>1621</v>
          </cell>
          <cell r="U350" t="str">
            <v>Камышовое</v>
          </cell>
          <cell r="V350" t="str">
            <v>1006</v>
          </cell>
        </row>
        <row r="351">
          <cell r="T351" t="str">
            <v>1407</v>
          </cell>
          <cell r="U351" t="str">
            <v>Капиевское</v>
          </cell>
          <cell r="V351" t="str">
            <v>1004</v>
          </cell>
        </row>
        <row r="352">
          <cell r="T352" t="str">
            <v>1472</v>
          </cell>
          <cell r="U352" t="str">
            <v>Капитоновское</v>
          </cell>
          <cell r="V352" t="str">
            <v>1770</v>
          </cell>
        </row>
        <row r="353">
          <cell r="T353" t="str">
            <v>4241</v>
          </cell>
          <cell r="U353" t="str">
            <v>Карабикуловское</v>
          </cell>
          <cell r="V353" t="str">
            <v>1322</v>
          </cell>
        </row>
        <row r="354">
          <cell r="T354" t="str">
            <v>1142</v>
          </cell>
          <cell r="U354" t="str">
            <v>Карабулак-Ачалукское</v>
          </cell>
          <cell r="V354" t="str">
            <v>1669</v>
          </cell>
        </row>
        <row r="355">
          <cell r="T355" t="str">
            <v>4139</v>
          </cell>
          <cell r="U355" t="str">
            <v>Карагайское</v>
          </cell>
          <cell r="V355" t="str">
            <v>1322</v>
          </cell>
        </row>
        <row r="356">
          <cell r="T356" t="str">
            <v>4046</v>
          </cell>
          <cell r="U356" t="str">
            <v>Карайское</v>
          </cell>
          <cell r="V356" t="str">
            <v>1293</v>
          </cell>
        </row>
        <row r="357">
          <cell r="T357" t="str">
            <v>4053</v>
          </cell>
          <cell r="U357" t="str">
            <v>Карасевское</v>
          </cell>
          <cell r="V357" t="str">
            <v>1293</v>
          </cell>
        </row>
        <row r="358">
          <cell r="T358" t="str">
            <v>4242</v>
          </cell>
          <cell r="U358" t="str">
            <v>Кареловское</v>
          </cell>
          <cell r="V358" t="str">
            <v>1322</v>
          </cell>
        </row>
        <row r="359">
          <cell r="T359" t="str">
            <v>4140</v>
          </cell>
          <cell r="U359" t="str">
            <v>Карлово-Сытовское</v>
          </cell>
          <cell r="V359" t="str">
            <v>1322</v>
          </cell>
        </row>
        <row r="360">
          <cell r="T360" t="str">
            <v>1233</v>
          </cell>
          <cell r="U360" t="str">
            <v>Кармалкинское</v>
          </cell>
          <cell r="V360" t="str">
            <v>1322</v>
          </cell>
        </row>
        <row r="361">
          <cell r="T361" t="str">
            <v>1183</v>
          </cell>
          <cell r="U361" t="str">
            <v>Карповское</v>
          </cell>
          <cell r="V361" t="str">
            <v>1755</v>
          </cell>
        </row>
        <row r="362">
          <cell r="T362" t="str">
            <v>3080</v>
          </cell>
          <cell r="U362" t="str">
            <v>Карсовайское</v>
          </cell>
          <cell r="V362" t="str">
            <v>1253</v>
          </cell>
        </row>
        <row r="363">
          <cell r="T363" t="str">
            <v>1105</v>
          </cell>
          <cell r="U363" t="str">
            <v>Катангли</v>
          </cell>
          <cell r="V363" t="str">
            <v>1220</v>
          </cell>
        </row>
        <row r="364">
          <cell r="T364" t="str">
            <v>1418</v>
          </cell>
          <cell r="U364" t="str">
            <v>Катранное</v>
          </cell>
          <cell r="V364" t="str">
            <v>1004</v>
          </cell>
        </row>
        <row r="365">
          <cell r="T365" t="str">
            <v>4028</v>
          </cell>
          <cell r="U365" t="str">
            <v>Катыльгинское</v>
          </cell>
          <cell r="V365" t="str">
            <v>1293</v>
          </cell>
        </row>
        <row r="366">
          <cell r="T366" t="str">
            <v>1130</v>
          </cell>
          <cell r="U366" t="str">
            <v>Каурунани</v>
          </cell>
          <cell r="V366" t="str">
            <v>1001</v>
          </cell>
        </row>
        <row r="367">
          <cell r="T367" t="str">
            <v>3065</v>
          </cell>
          <cell r="U367" t="str">
            <v>Кезское</v>
          </cell>
          <cell r="V367" t="str">
            <v>1253</v>
          </cell>
        </row>
        <row r="368">
          <cell r="T368" t="str">
            <v>4141</v>
          </cell>
          <cell r="U368" t="str">
            <v>Кельвейское</v>
          </cell>
          <cell r="V368" t="str">
            <v>1322</v>
          </cell>
        </row>
        <row r="369">
          <cell r="T369" t="str">
            <v>1813</v>
          </cell>
          <cell r="U369" t="str">
            <v>Кеслерово</v>
          </cell>
          <cell r="V369" t="str">
            <v>1008</v>
          </cell>
        </row>
        <row r="370">
          <cell r="T370" t="str">
            <v>4142</v>
          </cell>
          <cell r="U370" t="str">
            <v>Кинель-Черкасское</v>
          </cell>
          <cell r="V370" t="str">
            <v>1322</v>
          </cell>
        </row>
        <row r="371">
          <cell r="T371" t="str">
            <v>4143</v>
          </cell>
          <cell r="U371" t="str">
            <v>Киньзякское</v>
          </cell>
          <cell r="V371" t="str">
            <v>1322</v>
          </cell>
        </row>
        <row r="372">
          <cell r="T372" t="str">
            <v>3005</v>
          </cell>
          <cell r="U372" t="str">
            <v>Киняминское</v>
          </cell>
          <cell r="V372" t="str">
            <v>1176</v>
          </cell>
        </row>
        <row r="373">
          <cell r="T373" t="str">
            <v>4243</v>
          </cell>
          <cell r="U373" t="str">
            <v>Киргизовское</v>
          </cell>
          <cell r="V373" t="str">
            <v>1322</v>
          </cell>
        </row>
        <row r="374">
          <cell r="T374" t="str">
            <v>1246</v>
          </cell>
          <cell r="U374" t="str">
            <v>Кирилкинское</v>
          </cell>
          <cell r="V374" t="str">
            <v>1746</v>
          </cell>
        </row>
        <row r="375">
          <cell r="T375" t="str">
            <v>4239</v>
          </cell>
          <cell r="U375" t="str">
            <v>Киселевское</v>
          </cell>
          <cell r="V375" t="str">
            <v>1322</v>
          </cell>
        </row>
        <row r="376">
          <cell r="T376" t="str">
            <v>2902</v>
          </cell>
          <cell r="U376" t="str">
            <v>Ключевое</v>
          </cell>
          <cell r="V376" t="str">
            <v>1008</v>
          </cell>
        </row>
        <row r="377">
          <cell r="T377" t="str">
            <v>1607</v>
          </cell>
          <cell r="U377" t="str">
            <v>Ковыльное</v>
          </cell>
          <cell r="V377" t="str">
            <v>1006</v>
          </cell>
        </row>
        <row r="378">
          <cell r="T378" t="str">
            <v>1347</v>
          </cell>
          <cell r="U378" t="str">
            <v>Кодяковское</v>
          </cell>
          <cell r="V378" t="str">
            <v>1770</v>
          </cell>
        </row>
        <row r="379">
          <cell r="T379" t="str">
            <v>4301</v>
          </cell>
          <cell r="U379" t="str">
            <v>Кожевское</v>
          </cell>
          <cell r="V379" t="str">
            <v>1619</v>
          </cell>
        </row>
        <row r="380">
          <cell r="T380" t="str">
            <v>1234</v>
          </cell>
          <cell r="U380" t="str">
            <v>Кожемякское</v>
          </cell>
          <cell r="V380" t="str">
            <v>1322</v>
          </cell>
        </row>
        <row r="381">
          <cell r="T381" t="str">
            <v>4144</v>
          </cell>
          <cell r="U381" t="str">
            <v>Козловское</v>
          </cell>
          <cell r="V381" t="str">
            <v>1322</v>
          </cell>
        </row>
        <row r="382">
          <cell r="T382" t="str">
            <v>1114</v>
          </cell>
          <cell r="U382" t="str">
            <v>Колендо</v>
          </cell>
          <cell r="V382" t="str">
            <v>1001</v>
          </cell>
        </row>
        <row r="383">
          <cell r="T383" t="str">
            <v>2142</v>
          </cell>
          <cell r="U383" t="str">
            <v>Колик-Еганское</v>
          </cell>
          <cell r="V383" t="str">
            <v>1737</v>
          </cell>
        </row>
        <row r="384">
          <cell r="T384" t="str">
            <v>1636</v>
          </cell>
          <cell r="U384" t="str">
            <v>Колодезное</v>
          </cell>
          <cell r="V384" t="str">
            <v>1006</v>
          </cell>
        </row>
        <row r="385">
          <cell r="T385" t="str">
            <v>4251</v>
          </cell>
          <cell r="U385" t="str">
            <v>Колотушное</v>
          </cell>
          <cell r="V385" t="str">
            <v>1357</v>
          </cell>
        </row>
        <row r="386">
          <cell r="T386" t="str">
            <v>4064</v>
          </cell>
          <cell r="U386" t="str">
            <v>Колотушное</v>
          </cell>
          <cell r="V386" t="str">
            <v>1293</v>
          </cell>
        </row>
        <row r="387">
          <cell r="T387" t="str">
            <v>4145</v>
          </cell>
          <cell r="U387" t="str">
            <v>Колпинское</v>
          </cell>
          <cell r="V387" t="str">
            <v>1322</v>
          </cell>
        </row>
        <row r="388">
          <cell r="T388" t="str">
            <v>4146</v>
          </cell>
          <cell r="U388" t="str">
            <v>Колыванское</v>
          </cell>
          <cell r="V388" t="str">
            <v>1322</v>
          </cell>
        </row>
        <row r="389">
          <cell r="T389" t="str">
            <v>4147</v>
          </cell>
          <cell r="U389" t="str">
            <v>Коммунарское</v>
          </cell>
          <cell r="V389" t="str">
            <v>1322</v>
          </cell>
        </row>
        <row r="390">
          <cell r="T390" t="str">
            <v>1348</v>
          </cell>
          <cell r="U390" t="str">
            <v>Коммунарское</v>
          </cell>
          <cell r="V390" t="str">
            <v>1770</v>
          </cell>
        </row>
        <row r="391">
          <cell r="T391" t="str">
            <v>3032</v>
          </cell>
          <cell r="U391" t="str">
            <v>Комсомольское</v>
          </cell>
          <cell r="V391" t="str">
            <v>1101</v>
          </cell>
        </row>
        <row r="392">
          <cell r="T392" t="str">
            <v>1512</v>
          </cell>
          <cell r="U392" t="str">
            <v>Комсомольское</v>
          </cell>
          <cell r="V392" t="str">
            <v>1005</v>
          </cell>
        </row>
        <row r="393">
          <cell r="T393" t="str">
            <v>4049</v>
          </cell>
          <cell r="U393" t="str">
            <v>Кондаковское</v>
          </cell>
          <cell r="V393" t="str">
            <v>1293</v>
          </cell>
        </row>
        <row r="394">
          <cell r="T394" t="str">
            <v>1349</v>
          </cell>
          <cell r="U394" t="str">
            <v>Конновское</v>
          </cell>
          <cell r="V394" t="str">
            <v>1770</v>
          </cell>
        </row>
        <row r="395">
          <cell r="T395" t="str">
            <v>4148</v>
          </cell>
          <cell r="U395" t="str">
            <v>Кордонное</v>
          </cell>
          <cell r="V395" t="str">
            <v>1322</v>
          </cell>
        </row>
        <row r="396">
          <cell r="T396" t="str">
            <v>3093</v>
          </cell>
          <cell r="U396" t="str">
            <v>Коренное</v>
          </cell>
          <cell r="V396" t="str">
            <v>1322</v>
          </cell>
        </row>
        <row r="397">
          <cell r="T397" t="str">
            <v>1272</v>
          </cell>
          <cell r="U397" t="str">
            <v>Костюковское</v>
          </cell>
          <cell r="V397" t="str">
            <v>1322</v>
          </cell>
        </row>
        <row r="398">
          <cell r="T398" t="str">
            <v>1152</v>
          </cell>
          <cell r="U398" t="str">
            <v>Косухинское</v>
          </cell>
          <cell r="V398" t="str">
            <v>1746</v>
          </cell>
        </row>
        <row r="399">
          <cell r="T399" t="str">
            <v>3066</v>
          </cell>
          <cell r="U399" t="str">
            <v>Котовское</v>
          </cell>
          <cell r="V399" t="str">
            <v>1253</v>
          </cell>
        </row>
        <row r="400">
          <cell r="T400" t="str">
            <v>1214</v>
          </cell>
          <cell r="U400" t="str">
            <v>Котыльинское</v>
          </cell>
          <cell r="V400" t="str">
            <v>1760</v>
          </cell>
        </row>
        <row r="401">
          <cell r="T401" t="str">
            <v>3049</v>
          </cell>
          <cell r="U401" t="str">
            <v>Кочетовское</v>
          </cell>
          <cell r="V401" t="str">
            <v>1006</v>
          </cell>
        </row>
        <row r="402">
          <cell r="T402" t="str">
            <v>4020</v>
          </cell>
          <cell r="U402" t="str">
            <v>Кошильская площ.</v>
          </cell>
          <cell r="V402" t="str">
            <v>1293</v>
          </cell>
        </row>
        <row r="403">
          <cell r="T403" t="str">
            <v>2143</v>
          </cell>
          <cell r="U403" t="str">
            <v>Кошильское</v>
          </cell>
          <cell r="V403" t="str">
            <v>1737</v>
          </cell>
        </row>
        <row r="404">
          <cell r="T404" t="str">
            <v>4035</v>
          </cell>
          <cell r="U404" t="str">
            <v>Крапивинское</v>
          </cell>
          <cell r="V404" t="str">
            <v>1293</v>
          </cell>
        </row>
        <row r="405">
          <cell r="T405" t="str">
            <v>1127</v>
          </cell>
          <cell r="U405" t="str">
            <v>Крапивненское</v>
          </cell>
          <cell r="V405" t="str">
            <v>1001</v>
          </cell>
        </row>
        <row r="406">
          <cell r="T406" t="str">
            <v>4229</v>
          </cell>
          <cell r="U406" t="str">
            <v>Красноармейское</v>
          </cell>
          <cell r="V406" t="str">
            <v>1322</v>
          </cell>
        </row>
        <row r="407">
          <cell r="T407" t="str">
            <v>1350</v>
          </cell>
          <cell r="U407" t="str">
            <v>Красногвардейское</v>
          </cell>
          <cell r="V407" t="str">
            <v>1770</v>
          </cell>
        </row>
        <row r="408">
          <cell r="T408" t="str">
            <v>4149</v>
          </cell>
          <cell r="U408" t="str">
            <v>Красногородецкое</v>
          </cell>
          <cell r="V408" t="str">
            <v>1322</v>
          </cell>
        </row>
        <row r="409">
          <cell r="T409" t="str">
            <v>3067</v>
          </cell>
          <cell r="U409" t="str">
            <v>Красногорское</v>
          </cell>
          <cell r="V409" t="str">
            <v>1253</v>
          </cell>
        </row>
        <row r="410">
          <cell r="T410" t="str">
            <v>1351</v>
          </cell>
          <cell r="U410" t="str">
            <v>Красное</v>
          </cell>
          <cell r="V410" t="str">
            <v>1770</v>
          </cell>
        </row>
        <row r="411">
          <cell r="T411" t="str">
            <v>1221</v>
          </cell>
          <cell r="U411" t="str">
            <v>Красноленинское (Ем-Еговская+Пальяновская площадь)</v>
          </cell>
          <cell r="V411" t="str">
            <v>1741</v>
          </cell>
        </row>
        <row r="412">
          <cell r="T412" t="str">
            <v>1222</v>
          </cell>
          <cell r="U412" t="str">
            <v>Красноленинское (Каменная площадь (западная часть))</v>
          </cell>
          <cell r="V412" t="str">
            <v>1741</v>
          </cell>
        </row>
        <row r="413">
          <cell r="T413" t="str">
            <v>1223</v>
          </cell>
          <cell r="U413" t="str">
            <v>Красноленинское (Талинская площадь)</v>
          </cell>
          <cell r="V413" t="str">
            <v>1741</v>
          </cell>
        </row>
        <row r="414">
          <cell r="T414" t="str">
            <v>1184</v>
          </cell>
          <cell r="U414" t="str">
            <v>Краснонивское</v>
          </cell>
          <cell r="V414" t="str">
            <v>1755</v>
          </cell>
        </row>
        <row r="415">
          <cell r="T415" t="str">
            <v>1262</v>
          </cell>
          <cell r="U415" t="str">
            <v>Краснооктябрьское</v>
          </cell>
          <cell r="V415" t="str">
            <v>1770</v>
          </cell>
        </row>
        <row r="416">
          <cell r="T416" t="str">
            <v>4150</v>
          </cell>
          <cell r="U416" t="str">
            <v>Красноярское</v>
          </cell>
          <cell r="V416" t="str">
            <v>1322</v>
          </cell>
        </row>
        <row r="417">
          <cell r="T417" t="str">
            <v>1185</v>
          </cell>
          <cell r="U417" t="str">
            <v>Красноярское</v>
          </cell>
          <cell r="V417" t="str">
            <v>1755</v>
          </cell>
        </row>
        <row r="418">
          <cell r="T418" t="str">
            <v>4151</v>
          </cell>
          <cell r="U418" t="str">
            <v>Криволукское</v>
          </cell>
          <cell r="V418" t="str">
            <v>1322</v>
          </cell>
        </row>
        <row r="419">
          <cell r="T419" t="str">
            <v>1186</v>
          </cell>
          <cell r="U419" t="str">
            <v>Кристальное</v>
          </cell>
          <cell r="V419" t="str">
            <v>1755</v>
          </cell>
        </row>
        <row r="420">
          <cell r="T420" t="str">
            <v>4152</v>
          </cell>
          <cell r="U420" t="str">
            <v>Кротковско-Алешкинское</v>
          </cell>
          <cell r="V420" t="str">
            <v>1322</v>
          </cell>
        </row>
        <row r="421">
          <cell r="T421" t="str">
            <v>1352</v>
          </cell>
          <cell r="U421" t="str">
            <v>Крутоярское</v>
          </cell>
          <cell r="V421" t="str">
            <v>1770</v>
          </cell>
        </row>
        <row r="422">
          <cell r="T422" t="str">
            <v>1814</v>
          </cell>
          <cell r="U422" t="str">
            <v>Кудако-Киевское</v>
          </cell>
          <cell r="V422" t="str">
            <v>1008</v>
          </cell>
        </row>
        <row r="423">
          <cell r="T423" t="str">
            <v>4153</v>
          </cell>
          <cell r="U423" t="str">
            <v>Кудиновское</v>
          </cell>
          <cell r="V423" t="str">
            <v>1322</v>
          </cell>
        </row>
        <row r="424">
          <cell r="T424" t="str">
            <v>3006</v>
          </cell>
          <cell r="U424" t="str">
            <v>Кудринское</v>
          </cell>
          <cell r="V424" t="str">
            <v>1176</v>
          </cell>
        </row>
        <row r="425">
          <cell r="T425" t="str">
            <v>1838</v>
          </cell>
          <cell r="U425" t="str">
            <v>Кузнецовское</v>
          </cell>
          <cell r="V425" t="str">
            <v>1008</v>
          </cell>
        </row>
        <row r="426">
          <cell r="T426" t="str">
            <v>3088</v>
          </cell>
          <cell r="U426" t="str">
            <v>Кузоваткинское (Чупальский ЛУ)</v>
          </cell>
          <cell r="V426" t="str">
            <v>1176</v>
          </cell>
        </row>
        <row r="427">
          <cell r="T427" t="str">
            <v>1353</v>
          </cell>
          <cell r="U427" t="str">
            <v>Кулагинское</v>
          </cell>
          <cell r="V427" t="str">
            <v>1770</v>
          </cell>
        </row>
        <row r="428">
          <cell r="T428" t="str">
            <v>4154</v>
          </cell>
          <cell r="U428" t="str">
            <v>Кулешовское</v>
          </cell>
          <cell r="V428" t="str">
            <v>1322</v>
          </cell>
        </row>
        <row r="429">
          <cell r="T429" t="str">
            <v>1435</v>
          </cell>
          <cell r="U429" t="str">
            <v>Кулинское</v>
          </cell>
          <cell r="V429" t="str">
            <v>1004</v>
          </cell>
        </row>
        <row r="430">
          <cell r="T430" t="str">
            <v>1606</v>
          </cell>
          <cell r="U430" t="str">
            <v>Култайское</v>
          </cell>
          <cell r="V430" t="str">
            <v>1006</v>
          </cell>
        </row>
        <row r="431">
          <cell r="T431" t="str">
            <v>4088</v>
          </cell>
          <cell r="U431" t="str">
            <v>Куль-Еганское</v>
          </cell>
          <cell r="V431" t="str">
            <v>1293</v>
          </cell>
        </row>
        <row r="432">
          <cell r="T432" t="str">
            <v>1612</v>
          </cell>
          <cell r="U432" t="str">
            <v>Кум-Тюбинское</v>
          </cell>
          <cell r="V432" t="str">
            <v>1006</v>
          </cell>
        </row>
        <row r="433">
          <cell r="T433" t="str">
            <v>1417</v>
          </cell>
          <cell r="U433" t="str">
            <v>Кумухское</v>
          </cell>
          <cell r="V433" t="str">
            <v>1004</v>
          </cell>
        </row>
        <row r="434">
          <cell r="T434" t="str">
            <v>1815</v>
          </cell>
          <cell r="U434" t="str">
            <v>Кура-Цеце</v>
          </cell>
          <cell r="V434" t="str">
            <v>1008</v>
          </cell>
        </row>
        <row r="435">
          <cell r="T435" t="str">
            <v>1605</v>
          </cell>
          <cell r="U435" t="str">
            <v>Курган-Амурское</v>
          </cell>
          <cell r="V435" t="str">
            <v>1006</v>
          </cell>
        </row>
        <row r="436">
          <cell r="T436" t="str">
            <v>2851</v>
          </cell>
          <cell r="U436" t="str">
            <v>Куринское</v>
          </cell>
          <cell r="V436" t="str">
            <v>1008</v>
          </cell>
        </row>
        <row r="437">
          <cell r="T437" t="str">
            <v>1354</v>
          </cell>
          <cell r="U437" t="str">
            <v>Курманаевское</v>
          </cell>
          <cell r="V437" t="str">
            <v>1770</v>
          </cell>
        </row>
        <row r="438">
          <cell r="T438" t="str">
            <v>4155</v>
          </cell>
          <cell r="U438" t="str">
            <v>Курско-Кулагинское</v>
          </cell>
          <cell r="V438" t="str">
            <v>1322</v>
          </cell>
        </row>
        <row r="439">
          <cell r="T439" t="str">
            <v>1640</v>
          </cell>
          <cell r="U439" t="str">
            <v>Курутинское</v>
          </cell>
          <cell r="V439" t="str">
            <v>1006</v>
          </cell>
        </row>
        <row r="440">
          <cell r="T440" t="str">
            <v>1816</v>
          </cell>
          <cell r="U440" t="str">
            <v>Курчанское</v>
          </cell>
          <cell r="V440" t="str">
            <v>1008</v>
          </cell>
        </row>
        <row r="441">
          <cell r="T441" t="str">
            <v>4302</v>
          </cell>
          <cell r="U441" t="str">
            <v>Кустовское (Саратов)</v>
          </cell>
          <cell r="V441" t="str">
            <v>1619</v>
          </cell>
        </row>
        <row r="442">
          <cell r="T442" t="str">
            <v>1817</v>
          </cell>
          <cell r="U442" t="str">
            <v>Кутаисское</v>
          </cell>
          <cell r="V442" t="str">
            <v>1008</v>
          </cell>
        </row>
        <row r="443">
          <cell r="T443" t="str">
            <v>4156</v>
          </cell>
          <cell r="U443" t="str">
            <v>Куцебовское</v>
          </cell>
          <cell r="V443" t="str">
            <v>1322</v>
          </cell>
        </row>
        <row r="444">
          <cell r="T444" t="str">
            <v>1187</v>
          </cell>
          <cell r="U444" t="str">
            <v>Кушниковское</v>
          </cell>
          <cell r="V444" t="str">
            <v>1755</v>
          </cell>
        </row>
        <row r="445">
          <cell r="T445" t="str">
            <v>1468</v>
          </cell>
          <cell r="U445" t="str">
            <v>Куюмбинское</v>
          </cell>
          <cell r="V445" t="str">
            <v>1317</v>
          </cell>
        </row>
        <row r="446">
          <cell r="T446" t="str">
            <v>1110</v>
          </cell>
          <cell r="U446" t="str">
            <v>Кыдыланьи</v>
          </cell>
          <cell r="V446" t="str">
            <v>1001</v>
          </cell>
        </row>
        <row r="447">
          <cell r="T447" t="str">
            <v>2911</v>
          </cell>
          <cell r="U447" t="str">
            <v>Кынское</v>
          </cell>
          <cell r="V447" t="str">
            <v>1617</v>
          </cell>
        </row>
        <row r="448">
          <cell r="T448" t="str">
            <v>3081</v>
          </cell>
          <cell r="U448" t="str">
            <v>Кыпакынское</v>
          </cell>
          <cell r="V448" t="str">
            <v>1005</v>
          </cell>
        </row>
        <row r="449">
          <cell r="T449" t="str">
            <v>3068</v>
          </cell>
          <cell r="U449" t="str">
            <v>Кырыкмасское</v>
          </cell>
          <cell r="V449" t="str">
            <v>1253</v>
          </cell>
        </row>
        <row r="450">
          <cell r="T450" t="str">
            <v>3084</v>
          </cell>
          <cell r="U450" t="str">
            <v>Лабаганское (НАО)</v>
          </cell>
          <cell r="V450" t="str">
            <v>1099</v>
          </cell>
        </row>
        <row r="451">
          <cell r="T451" t="str">
            <v>4157</v>
          </cell>
          <cell r="U451" t="str">
            <v>Лагодское</v>
          </cell>
          <cell r="V451" t="str">
            <v>1322</v>
          </cell>
        </row>
        <row r="452">
          <cell r="T452" t="str">
            <v>1138</v>
          </cell>
          <cell r="U452" t="str">
            <v>Лебединское</v>
          </cell>
          <cell r="V452" t="str">
            <v>1001</v>
          </cell>
        </row>
        <row r="453">
          <cell r="T453" t="str">
            <v>1355</v>
          </cell>
          <cell r="U453" t="str">
            <v>Лебяжинское</v>
          </cell>
          <cell r="V453" t="str">
            <v>1770</v>
          </cell>
        </row>
        <row r="454">
          <cell r="T454" t="str">
            <v>1413</v>
          </cell>
          <cell r="U454" t="str">
            <v>Леваневское</v>
          </cell>
          <cell r="V454" t="str">
            <v>1004</v>
          </cell>
        </row>
        <row r="455">
          <cell r="T455" t="str">
            <v>1818</v>
          </cell>
          <cell r="U455" t="str">
            <v>Левкинское</v>
          </cell>
          <cell r="V455" t="str">
            <v>1008</v>
          </cell>
        </row>
        <row r="456">
          <cell r="T456" t="str">
            <v>2133</v>
          </cell>
          <cell r="U456" t="str">
            <v>Левобережное</v>
          </cell>
          <cell r="V456" t="str">
            <v>1765</v>
          </cell>
        </row>
        <row r="457">
          <cell r="T457" t="str">
            <v>4051</v>
          </cell>
          <cell r="U457" t="str">
            <v>Ледовое</v>
          </cell>
          <cell r="V457" t="str">
            <v>1293</v>
          </cell>
        </row>
        <row r="458">
          <cell r="T458" t="str">
            <v>4038</v>
          </cell>
          <cell r="U458" t="str">
            <v>Лесмуровская площ.</v>
          </cell>
          <cell r="V458" t="str">
            <v>1293</v>
          </cell>
        </row>
        <row r="459">
          <cell r="T459" t="str">
            <v>2945</v>
          </cell>
          <cell r="U459" t="str">
            <v>Лесное</v>
          </cell>
          <cell r="V459" t="str">
            <v>1032</v>
          </cell>
        </row>
        <row r="460">
          <cell r="T460" t="str">
            <v>1618</v>
          </cell>
          <cell r="U460" t="str">
            <v>Лесное</v>
          </cell>
          <cell r="V460" t="str">
            <v>1006</v>
          </cell>
        </row>
        <row r="461">
          <cell r="T461" t="str">
            <v>4230</v>
          </cell>
          <cell r="U461" t="str">
            <v>Летовское</v>
          </cell>
          <cell r="V461" t="str">
            <v>1322</v>
          </cell>
        </row>
        <row r="462">
          <cell r="T462" t="str">
            <v>4158</v>
          </cell>
          <cell r="U462" t="str">
            <v>Лещевское</v>
          </cell>
          <cell r="V462" t="str">
            <v>1322</v>
          </cell>
        </row>
        <row r="463">
          <cell r="T463" t="str">
            <v>3069</v>
          </cell>
          <cell r="U463" t="str">
            <v>Лиственское</v>
          </cell>
          <cell r="V463" t="str">
            <v>1253</v>
          </cell>
        </row>
        <row r="464">
          <cell r="T464" t="str">
            <v>1356</v>
          </cell>
          <cell r="U464" t="str">
            <v>Лобановское</v>
          </cell>
          <cell r="V464" t="str">
            <v>1770</v>
          </cell>
        </row>
        <row r="465">
          <cell r="T465" t="str">
            <v>1146</v>
          </cell>
          <cell r="U465" t="str">
            <v>Логошурское</v>
          </cell>
          <cell r="V465" t="str">
            <v>1253</v>
          </cell>
        </row>
        <row r="466">
          <cell r="T466" t="str">
            <v>3098</v>
          </cell>
          <cell r="U466" t="str">
            <v>Лодочное</v>
          </cell>
          <cell r="V466" t="str">
            <v>1739</v>
          </cell>
        </row>
        <row r="467">
          <cell r="T467" t="str">
            <v>3070</v>
          </cell>
          <cell r="U467" t="str">
            <v>Лозолюкско-Зуринское</v>
          </cell>
          <cell r="V467" t="str">
            <v>1253</v>
          </cell>
        </row>
        <row r="468">
          <cell r="T468" t="str">
            <v>4031</v>
          </cell>
          <cell r="U468" t="str">
            <v>Ломовое</v>
          </cell>
          <cell r="V468" t="str">
            <v>1293</v>
          </cell>
        </row>
        <row r="469">
          <cell r="T469" t="str">
            <v>3071</v>
          </cell>
          <cell r="U469" t="str">
            <v>Ломовское</v>
          </cell>
          <cell r="V469" t="str">
            <v>1253</v>
          </cell>
        </row>
        <row r="470">
          <cell r="T470" t="str">
            <v>4026</v>
          </cell>
          <cell r="U470" t="str">
            <v>Лонтынь-Яхское</v>
          </cell>
          <cell r="V470" t="str">
            <v>1293</v>
          </cell>
        </row>
        <row r="471">
          <cell r="T471" t="str">
            <v>1216</v>
          </cell>
          <cell r="U471" t="str">
            <v>Лор-Еганское</v>
          </cell>
          <cell r="V471" t="str">
            <v>1740</v>
          </cell>
        </row>
        <row r="472">
          <cell r="T472" t="str">
            <v>4159</v>
          </cell>
          <cell r="U472" t="str">
            <v>Лоховское</v>
          </cell>
          <cell r="V472" t="str">
            <v>1322</v>
          </cell>
        </row>
        <row r="473">
          <cell r="T473" t="str">
            <v>4039</v>
          </cell>
          <cell r="U473" t="str">
            <v>Лугинецкое</v>
          </cell>
          <cell r="V473" t="str">
            <v>1293</v>
          </cell>
        </row>
        <row r="474">
          <cell r="T474" t="str">
            <v>1357</v>
          </cell>
          <cell r="U474" t="str">
            <v>Луговое</v>
          </cell>
          <cell r="V474" t="str">
            <v>1770</v>
          </cell>
        </row>
        <row r="475">
          <cell r="T475" t="str">
            <v>3072</v>
          </cell>
          <cell r="U475" t="str">
            <v>Лудошурское</v>
          </cell>
          <cell r="V475" t="str">
            <v>1253</v>
          </cell>
        </row>
        <row r="476">
          <cell r="T476" t="str">
            <v>1450</v>
          </cell>
          <cell r="U476" t="str">
            <v>Луиро</v>
          </cell>
          <cell r="V476" t="str">
            <v>1232</v>
          </cell>
        </row>
        <row r="477">
          <cell r="T477" t="str">
            <v>1466</v>
          </cell>
          <cell r="U477" t="str">
            <v>Льняное</v>
          </cell>
          <cell r="V477" t="str">
            <v>1322</v>
          </cell>
        </row>
        <row r="478">
          <cell r="T478" t="str">
            <v>4160</v>
          </cell>
          <cell r="U478" t="str">
            <v>Любимовское</v>
          </cell>
          <cell r="V478" t="str">
            <v>1322</v>
          </cell>
        </row>
        <row r="479">
          <cell r="T479" t="str">
            <v>1408</v>
          </cell>
          <cell r="U479" t="str">
            <v>Майское</v>
          </cell>
          <cell r="V479" t="str">
            <v>1004</v>
          </cell>
        </row>
        <row r="480">
          <cell r="T480" t="str">
            <v>3007</v>
          </cell>
          <cell r="U480" t="str">
            <v>Майское</v>
          </cell>
          <cell r="V480" t="str">
            <v>1176</v>
          </cell>
        </row>
        <row r="481">
          <cell r="T481" t="str">
            <v>3050</v>
          </cell>
          <cell r="U481" t="str">
            <v>Максимокумское</v>
          </cell>
          <cell r="V481" t="str">
            <v>1006</v>
          </cell>
        </row>
        <row r="482">
          <cell r="T482" t="str">
            <v>4231</v>
          </cell>
          <cell r="U482" t="str">
            <v>Маланинское</v>
          </cell>
          <cell r="V482" t="str">
            <v>1322</v>
          </cell>
        </row>
        <row r="483">
          <cell r="T483" t="str">
            <v>1358</v>
          </cell>
          <cell r="U483" t="str">
            <v>Малаховское</v>
          </cell>
          <cell r="V483" t="str">
            <v>1770</v>
          </cell>
        </row>
        <row r="484">
          <cell r="T484" t="str">
            <v>1140</v>
          </cell>
          <cell r="U484" t="str">
            <v>Малгобек-Вознесенское-Алхазово</v>
          </cell>
          <cell r="V484" t="str">
            <v>1669</v>
          </cell>
        </row>
        <row r="485">
          <cell r="T485" t="str">
            <v>3008</v>
          </cell>
          <cell r="U485" t="str">
            <v>Малобалыкское</v>
          </cell>
          <cell r="V485" t="str">
            <v>1176</v>
          </cell>
        </row>
        <row r="486">
          <cell r="T486" t="str">
            <v>1285</v>
          </cell>
          <cell r="U486" t="str">
            <v>Малобалыкское (Средне-Балыкский ЛУ)</v>
          </cell>
          <cell r="V486" t="str">
            <v>1176</v>
          </cell>
        </row>
        <row r="487">
          <cell r="T487" t="str">
            <v>3103</v>
          </cell>
          <cell r="U487" t="str">
            <v>Малобалыкское (Южно-Балыкский ЛУ)</v>
          </cell>
          <cell r="V487" t="str">
            <v>1176</v>
          </cell>
        </row>
        <row r="488">
          <cell r="T488" t="str">
            <v>3000</v>
          </cell>
          <cell r="U488" t="str">
            <v>Малобалыкское (Южно-Тепловский ЛУ)</v>
          </cell>
          <cell r="V488" t="str">
            <v>1176</v>
          </cell>
        </row>
        <row r="489">
          <cell r="T489" t="str">
            <v>1121</v>
          </cell>
          <cell r="U489" t="str">
            <v>Малое Сабо</v>
          </cell>
          <cell r="V489" t="str">
            <v>1001</v>
          </cell>
        </row>
        <row r="490">
          <cell r="T490" t="str">
            <v>4014</v>
          </cell>
          <cell r="U490" t="str">
            <v>Малореченское</v>
          </cell>
          <cell r="V490" t="str">
            <v>1293</v>
          </cell>
        </row>
        <row r="491">
          <cell r="T491" t="str">
            <v>1164</v>
          </cell>
          <cell r="U491" t="str">
            <v>Малоуимское</v>
          </cell>
          <cell r="V491" t="str">
            <v>1746</v>
          </cell>
        </row>
        <row r="492">
          <cell r="T492" t="str">
            <v>1219</v>
          </cell>
          <cell r="U492" t="str">
            <v>Малочерногорское</v>
          </cell>
          <cell r="V492" t="str">
            <v>1742</v>
          </cell>
        </row>
        <row r="493">
          <cell r="T493" t="str">
            <v>4161</v>
          </cell>
          <cell r="U493" t="str">
            <v>Малышевское</v>
          </cell>
          <cell r="V493" t="str">
            <v>1322</v>
          </cell>
        </row>
        <row r="494">
          <cell r="T494" t="str">
            <v>3009</v>
          </cell>
          <cell r="U494" t="str">
            <v>Мамонтовское</v>
          </cell>
          <cell r="V494" t="str">
            <v>1214</v>
          </cell>
        </row>
        <row r="495">
          <cell r="T495" t="str">
            <v>3028</v>
          </cell>
          <cell r="U495" t="str">
            <v>Мамонтовское( использовать код 3009)</v>
          </cell>
          <cell r="V495" t="str">
            <v>1176</v>
          </cell>
        </row>
        <row r="496">
          <cell r="T496" t="str">
            <v>1405</v>
          </cell>
          <cell r="U496" t="str">
            <v>Мартовское</v>
          </cell>
          <cell r="V496" t="str">
            <v>1004</v>
          </cell>
        </row>
        <row r="497">
          <cell r="T497" t="str">
            <v>4162</v>
          </cell>
          <cell r="U497" t="str">
            <v>Марычевское</v>
          </cell>
          <cell r="V497" t="str">
            <v>1322</v>
          </cell>
        </row>
        <row r="498">
          <cell r="T498" t="str">
            <v>1412</v>
          </cell>
          <cell r="U498" t="str">
            <v>Махачкала-Тарки</v>
          </cell>
          <cell r="V498" t="str">
            <v>1143</v>
          </cell>
        </row>
        <row r="499">
          <cell r="T499" t="str">
            <v>4163</v>
          </cell>
          <cell r="U499" t="str">
            <v>Медведевское</v>
          </cell>
          <cell r="V499" t="str">
            <v>1322</v>
          </cell>
        </row>
        <row r="500">
          <cell r="T500" t="str">
            <v>1258</v>
          </cell>
          <cell r="U500" t="str">
            <v>Медынское море</v>
          </cell>
          <cell r="V500" t="str">
            <v>1681</v>
          </cell>
        </row>
        <row r="501">
          <cell r="T501" t="str">
            <v>1608</v>
          </cell>
          <cell r="U501" t="str">
            <v>Мектебское</v>
          </cell>
          <cell r="V501" t="str">
            <v>1006</v>
          </cell>
        </row>
        <row r="502">
          <cell r="T502" t="str">
            <v>2941</v>
          </cell>
          <cell r="U502" t="str">
            <v>Мескетинское</v>
          </cell>
          <cell r="V502" t="str">
            <v>1032</v>
          </cell>
        </row>
        <row r="503">
          <cell r="T503" t="str">
            <v>3073</v>
          </cell>
          <cell r="U503" t="str">
            <v>Мещеряковское</v>
          </cell>
          <cell r="V503" t="str">
            <v>1253</v>
          </cell>
        </row>
        <row r="504">
          <cell r="T504" t="str">
            <v>2939</v>
          </cell>
          <cell r="U504" t="str">
            <v>Минеральное</v>
          </cell>
          <cell r="V504" t="str">
            <v>1032</v>
          </cell>
        </row>
        <row r="505">
          <cell r="T505" t="str">
            <v>1256</v>
          </cell>
          <cell r="U505" t="str">
            <v>Минховское</v>
          </cell>
          <cell r="V505" t="str">
            <v>1744</v>
          </cell>
        </row>
        <row r="506">
          <cell r="T506" t="str">
            <v>2141</v>
          </cell>
          <cell r="U506" t="str">
            <v>Митрофановское</v>
          </cell>
          <cell r="V506" t="str">
            <v>1738</v>
          </cell>
        </row>
        <row r="507">
          <cell r="T507" t="str">
            <v>1235</v>
          </cell>
          <cell r="U507" t="str">
            <v>Митяевское</v>
          </cell>
          <cell r="V507" t="str">
            <v>1322</v>
          </cell>
        </row>
        <row r="508">
          <cell r="T508" t="str">
            <v>3074</v>
          </cell>
          <cell r="U508" t="str">
            <v>Михайловское</v>
          </cell>
          <cell r="V508" t="str">
            <v>1253</v>
          </cell>
        </row>
        <row r="509">
          <cell r="T509" t="str">
            <v>4164</v>
          </cell>
          <cell r="U509" t="str">
            <v>Михайловско-Коханское</v>
          </cell>
          <cell r="V509" t="str">
            <v>1322</v>
          </cell>
        </row>
        <row r="510">
          <cell r="T510" t="str">
            <v>3075</v>
          </cell>
          <cell r="U510" t="str">
            <v>Мишкинское</v>
          </cell>
          <cell r="V510" t="str">
            <v>1253</v>
          </cell>
        </row>
        <row r="511">
          <cell r="T511" t="str">
            <v>2211</v>
          </cell>
          <cell r="U511" t="str">
            <v>ммм</v>
          </cell>
          <cell r="V511" t="str">
            <v>1376</v>
          </cell>
        </row>
        <row r="512">
          <cell r="T512" t="str">
            <v>3094</v>
          </cell>
          <cell r="U512" t="str">
            <v>Многопольское</v>
          </cell>
          <cell r="V512" t="str">
            <v>1322</v>
          </cell>
        </row>
        <row r="513">
          <cell r="T513" t="str">
            <v>4261</v>
          </cell>
          <cell r="U513" t="str">
            <v>Можаровское</v>
          </cell>
          <cell r="V513" t="str">
            <v>1322</v>
          </cell>
        </row>
        <row r="514">
          <cell r="T514" t="str">
            <v>4052</v>
          </cell>
          <cell r="U514" t="str">
            <v>Моисеевское</v>
          </cell>
          <cell r="V514" t="str">
            <v>1293</v>
          </cell>
        </row>
        <row r="515">
          <cell r="T515" t="str">
            <v>1622</v>
          </cell>
          <cell r="U515" t="str">
            <v>Молодежное</v>
          </cell>
          <cell r="V515" t="str">
            <v>1006</v>
          </cell>
        </row>
        <row r="516">
          <cell r="T516" t="str">
            <v>1120</v>
          </cell>
          <cell r="U516" t="str">
            <v>Монги</v>
          </cell>
          <cell r="V516" t="str">
            <v>1001</v>
          </cell>
        </row>
        <row r="517">
          <cell r="T517" t="str">
            <v>1359</v>
          </cell>
          <cell r="U517" t="str">
            <v>Моргуновское</v>
          </cell>
          <cell r="V517" t="str">
            <v>1770</v>
          </cell>
        </row>
        <row r="518">
          <cell r="T518" t="str">
            <v>2856</v>
          </cell>
          <cell r="U518" t="str">
            <v>Морозовское</v>
          </cell>
          <cell r="V518" t="str">
            <v>1008</v>
          </cell>
        </row>
        <row r="519">
          <cell r="T519" t="str">
            <v>4165</v>
          </cell>
          <cell r="U519" t="str">
            <v>Мухановское</v>
          </cell>
          <cell r="V519" t="str">
            <v>1322</v>
          </cell>
        </row>
        <row r="520">
          <cell r="T520" t="str">
            <v>1112</v>
          </cell>
          <cell r="U520" t="str">
            <v>Мухто</v>
          </cell>
          <cell r="V520" t="str">
            <v>1001</v>
          </cell>
        </row>
        <row r="521">
          <cell r="T521" t="str">
            <v>1118</v>
          </cell>
          <cell r="U521" t="str">
            <v>Набиль</v>
          </cell>
          <cell r="V521" t="str">
            <v>1220</v>
          </cell>
        </row>
        <row r="522">
          <cell r="T522" t="str">
            <v>1627</v>
          </cell>
          <cell r="U522" t="str">
            <v>Надеждинское</v>
          </cell>
          <cell r="V522" t="str">
            <v>1006</v>
          </cell>
        </row>
        <row r="523">
          <cell r="T523" t="str">
            <v>1436</v>
          </cell>
          <cell r="U523" t="str">
            <v>Наказухское</v>
          </cell>
          <cell r="V523" t="str">
            <v>1004</v>
          </cell>
        </row>
        <row r="524">
          <cell r="T524" t="str">
            <v>4054</v>
          </cell>
          <cell r="U524" t="str">
            <v>Налимье</v>
          </cell>
          <cell r="V524" t="str">
            <v>1293</v>
          </cell>
        </row>
        <row r="525">
          <cell r="T525" t="str">
            <v>1188</v>
          </cell>
          <cell r="U525" t="str">
            <v>Натальинское</v>
          </cell>
          <cell r="V525" t="str">
            <v>1755</v>
          </cell>
        </row>
        <row r="526">
          <cell r="T526" t="str">
            <v>3097</v>
          </cell>
          <cell r="U526" t="str">
            <v>Наульское</v>
          </cell>
          <cell r="V526" t="str">
            <v>1099</v>
          </cell>
        </row>
        <row r="527">
          <cell r="T527" t="str">
            <v>1263</v>
          </cell>
          <cell r="U527" t="str">
            <v>Наумовское</v>
          </cell>
          <cell r="V527" t="str">
            <v>1770</v>
          </cell>
        </row>
        <row r="528">
          <cell r="T528" t="str">
            <v>2909</v>
          </cell>
          <cell r="U528" t="str">
            <v>Наумовское</v>
          </cell>
          <cell r="V528" t="str">
            <v>1097</v>
          </cell>
        </row>
        <row r="529">
          <cell r="T529" t="str">
            <v>9998</v>
          </cell>
          <cell r="U529" t="str">
            <v>Не привязано ни к одному из месторождений</v>
          </cell>
          <cell r="V529" t="str">
            <v>1171</v>
          </cell>
        </row>
        <row r="530">
          <cell r="T530" t="str">
            <v>9999</v>
          </cell>
          <cell r="U530" t="str">
            <v>Не привязано ни к одному из месторождений</v>
          </cell>
          <cell r="V530" t="str">
            <v>1176</v>
          </cell>
        </row>
        <row r="531">
          <cell r="T531" t="str">
            <v>4166</v>
          </cell>
          <cell r="U531" t="str">
            <v>Неклюдовское</v>
          </cell>
          <cell r="V531" t="str">
            <v>1322</v>
          </cell>
        </row>
        <row r="532">
          <cell r="T532" t="str">
            <v>1122</v>
          </cell>
          <cell r="U532" t="str">
            <v>Нельма</v>
          </cell>
          <cell r="V532" t="str">
            <v>1001</v>
          </cell>
        </row>
        <row r="533">
          <cell r="T533" t="str">
            <v>1165</v>
          </cell>
          <cell r="U533" t="str">
            <v>Немчиновское</v>
          </cell>
          <cell r="V533" t="str">
            <v>1746</v>
          </cell>
        </row>
        <row r="534">
          <cell r="T534" t="str">
            <v>1819</v>
          </cell>
          <cell r="U534" t="str">
            <v>Нефтегорское</v>
          </cell>
          <cell r="V534" t="str">
            <v>1008</v>
          </cell>
        </row>
        <row r="535">
          <cell r="T535" t="str">
            <v>1610</v>
          </cell>
          <cell r="U535" t="str">
            <v>Нефтекумское</v>
          </cell>
          <cell r="V535" t="str">
            <v>1006</v>
          </cell>
        </row>
        <row r="536">
          <cell r="T536" t="str">
            <v>1820</v>
          </cell>
          <cell r="U536" t="str">
            <v>Нефтянское</v>
          </cell>
          <cell r="V536" t="str">
            <v>1008</v>
          </cell>
        </row>
        <row r="537">
          <cell r="T537" t="str">
            <v>4011</v>
          </cell>
          <cell r="U537" t="str">
            <v>Нижневартовское (ХМАО)</v>
          </cell>
          <cell r="V537" t="str">
            <v>1293</v>
          </cell>
        </row>
        <row r="538">
          <cell r="T538" t="str">
            <v>1236</v>
          </cell>
          <cell r="U538" t="str">
            <v>Нижнее</v>
          </cell>
          <cell r="V538" t="str">
            <v>1322</v>
          </cell>
        </row>
        <row r="539">
          <cell r="T539" t="str">
            <v>1124</v>
          </cell>
          <cell r="U539" t="str">
            <v>Нижнее Даги</v>
          </cell>
          <cell r="V539" t="str">
            <v>1001</v>
          </cell>
        </row>
        <row r="540">
          <cell r="T540" t="str">
            <v>1166</v>
          </cell>
          <cell r="U540" t="str">
            <v>Нижнекеумское</v>
          </cell>
          <cell r="V540" t="str">
            <v>1746</v>
          </cell>
        </row>
        <row r="541">
          <cell r="T541" t="str">
            <v>4044</v>
          </cell>
          <cell r="U541" t="str">
            <v>Нижнепервомайское</v>
          </cell>
          <cell r="V541" t="str">
            <v>1293</v>
          </cell>
        </row>
        <row r="542">
          <cell r="T542" t="str">
            <v>4091</v>
          </cell>
          <cell r="U542" t="str">
            <v>Нижнетабаганское</v>
          </cell>
          <cell r="V542" t="str">
            <v>1293</v>
          </cell>
        </row>
        <row r="543">
          <cell r="T543" t="str">
            <v>1237</v>
          </cell>
          <cell r="U543" t="str">
            <v>Низовское</v>
          </cell>
          <cell r="V543" t="str">
            <v>1322</v>
          </cell>
        </row>
        <row r="544">
          <cell r="T544" t="str">
            <v>1821</v>
          </cell>
          <cell r="U544" t="str">
            <v>Николаевское</v>
          </cell>
          <cell r="V544" t="str">
            <v>1008</v>
          </cell>
        </row>
        <row r="545">
          <cell r="T545" t="str">
            <v>4167</v>
          </cell>
          <cell r="U545" t="str">
            <v>Никольско-Спиридоновское</v>
          </cell>
          <cell r="V545" t="str">
            <v>1322</v>
          </cell>
        </row>
        <row r="546">
          <cell r="T546" t="str">
            <v>4168</v>
          </cell>
          <cell r="U546" t="str">
            <v>Ново-Аманакское</v>
          </cell>
          <cell r="V546" t="str">
            <v>1322</v>
          </cell>
        </row>
        <row r="547">
          <cell r="T547" t="str">
            <v>4263</v>
          </cell>
          <cell r="U547" t="str">
            <v>Новобезводовское</v>
          </cell>
          <cell r="V547" t="str">
            <v>1322</v>
          </cell>
        </row>
        <row r="548">
          <cell r="T548" t="str">
            <v>4169</v>
          </cell>
          <cell r="U548" t="str">
            <v>Ново-Городецкое</v>
          </cell>
          <cell r="V548" t="str">
            <v>1322</v>
          </cell>
        </row>
        <row r="549">
          <cell r="T549" t="str">
            <v>1704</v>
          </cell>
          <cell r="U549" t="str">
            <v>Новодмитриевское</v>
          </cell>
          <cell r="V549" t="str">
            <v>1008</v>
          </cell>
        </row>
        <row r="550">
          <cell r="T550" t="str">
            <v>1360</v>
          </cell>
          <cell r="U550" t="str">
            <v>Новодолговское</v>
          </cell>
          <cell r="V550" t="str">
            <v>1770</v>
          </cell>
        </row>
        <row r="551">
          <cell r="T551" t="str">
            <v>4006</v>
          </cell>
          <cell r="U551" t="str">
            <v>Новое</v>
          </cell>
          <cell r="V551" t="str">
            <v>1008</v>
          </cell>
        </row>
        <row r="552">
          <cell r="T552" t="str">
            <v>1189</v>
          </cell>
          <cell r="U552" t="str">
            <v>Новожедринское</v>
          </cell>
          <cell r="V552" t="str">
            <v>1755</v>
          </cell>
        </row>
        <row r="553">
          <cell r="T553" t="str">
            <v>4170</v>
          </cell>
          <cell r="U553" t="str">
            <v>Ново-Запрудненское</v>
          </cell>
          <cell r="V553" t="str">
            <v>1322</v>
          </cell>
        </row>
        <row r="554">
          <cell r="T554" t="str">
            <v>1238</v>
          </cell>
          <cell r="U554" t="str">
            <v>Ново-Исаклинское</v>
          </cell>
          <cell r="V554" t="str">
            <v>1322</v>
          </cell>
        </row>
        <row r="555">
          <cell r="T555" t="str">
            <v>4171</v>
          </cell>
          <cell r="U555" t="str">
            <v>Ново-Ключевское</v>
          </cell>
          <cell r="V555" t="str">
            <v>1322</v>
          </cell>
        </row>
        <row r="556">
          <cell r="T556" t="str">
            <v>1271</v>
          </cell>
          <cell r="U556" t="str">
            <v>Ново-Крутяковское</v>
          </cell>
          <cell r="V556" t="str">
            <v>1322</v>
          </cell>
        </row>
        <row r="557">
          <cell r="T557" t="str">
            <v>1190</v>
          </cell>
          <cell r="U557" t="str">
            <v>Новокудринское</v>
          </cell>
          <cell r="V557" t="str">
            <v>1755</v>
          </cell>
        </row>
        <row r="558">
          <cell r="T558" t="str">
            <v>1264</v>
          </cell>
          <cell r="U558" t="str">
            <v>Новокурбанайское</v>
          </cell>
          <cell r="V558" t="str">
            <v>1770</v>
          </cell>
        </row>
        <row r="559">
          <cell r="T559" t="str">
            <v>1440</v>
          </cell>
          <cell r="U559" t="str">
            <v>Новолакское</v>
          </cell>
          <cell r="V559" t="str">
            <v>1143</v>
          </cell>
        </row>
        <row r="560">
          <cell r="T560" t="str">
            <v>1361</v>
          </cell>
          <cell r="U560" t="str">
            <v>Новолюбимовское</v>
          </cell>
          <cell r="V560" t="str">
            <v>1770</v>
          </cell>
        </row>
        <row r="561">
          <cell r="T561" t="str">
            <v>1362</v>
          </cell>
          <cell r="U561" t="str">
            <v>Новомедведкинское</v>
          </cell>
          <cell r="V561" t="str">
            <v>1770</v>
          </cell>
        </row>
        <row r="562">
          <cell r="T562" t="str">
            <v>1191</v>
          </cell>
          <cell r="U562" t="str">
            <v>Новомихайловское</v>
          </cell>
          <cell r="V562" t="str">
            <v>1755</v>
          </cell>
        </row>
        <row r="563">
          <cell r="T563" t="str">
            <v>1266</v>
          </cell>
          <cell r="U563" t="str">
            <v>Новомихайловское</v>
          </cell>
          <cell r="V563" t="str">
            <v>1770</v>
          </cell>
        </row>
        <row r="564">
          <cell r="T564" t="str">
            <v>1217</v>
          </cell>
          <cell r="U564" t="str">
            <v>Новомолодежное</v>
          </cell>
          <cell r="V564" t="str">
            <v>1740</v>
          </cell>
        </row>
        <row r="565">
          <cell r="T565" t="str">
            <v>3096</v>
          </cell>
          <cell r="U565" t="str">
            <v>Новопокурское</v>
          </cell>
          <cell r="V565" t="str">
            <v>1176</v>
          </cell>
        </row>
        <row r="566">
          <cell r="T566" t="str">
            <v>1508</v>
          </cell>
          <cell r="U566" t="str">
            <v>Ново-Пурпейское</v>
          </cell>
          <cell r="V566" t="str">
            <v>1005</v>
          </cell>
        </row>
        <row r="567">
          <cell r="T567" t="str">
            <v>1363</v>
          </cell>
          <cell r="U567" t="str">
            <v>Новотатищевское</v>
          </cell>
          <cell r="V567" t="str">
            <v>1770</v>
          </cell>
        </row>
        <row r="568">
          <cell r="T568" t="str">
            <v>1192</v>
          </cell>
          <cell r="U568" t="str">
            <v>Новофедоровское</v>
          </cell>
          <cell r="V568" t="str">
            <v>1755</v>
          </cell>
        </row>
        <row r="569">
          <cell r="T569" t="str">
            <v>2948</v>
          </cell>
          <cell r="U569" t="str">
            <v>Ново-Часельское</v>
          </cell>
          <cell r="V569" t="str">
            <v>1617</v>
          </cell>
        </row>
        <row r="570">
          <cell r="T570" t="str">
            <v>2916</v>
          </cell>
          <cell r="U570" t="str">
            <v>Нядейюское (НАО)</v>
          </cell>
          <cell r="V570" t="str">
            <v>1099</v>
          </cell>
        </row>
        <row r="571">
          <cell r="T571" t="str">
            <v>9317</v>
          </cell>
          <cell r="U571" t="str">
            <v>ОАО "ВСНК" Mineral rights (упрощенное внедрение)</v>
          </cell>
          <cell r="V571" t="str">
            <v>1317</v>
          </cell>
        </row>
        <row r="572">
          <cell r="T572" t="str">
            <v>9032</v>
          </cell>
          <cell r="U572" t="str">
            <v>ОАО "Грознефтегаз" Mineral rights (упрощенное внедрение)</v>
          </cell>
          <cell r="V572" t="str">
            <v>1032</v>
          </cell>
        </row>
        <row r="573">
          <cell r="T573" t="str">
            <v>4172</v>
          </cell>
          <cell r="U573" t="str">
            <v>Обошинское</v>
          </cell>
          <cell r="V573" t="str">
            <v>1322</v>
          </cell>
        </row>
        <row r="574">
          <cell r="T574" t="str">
            <v>1125</v>
          </cell>
          <cell r="U574" t="str">
            <v>Одопту</v>
          </cell>
          <cell r="V574" t="str">
            <v>1001</v>
          </cell>
        </row>
        <row r="575">
          <cell r="T575" t="str">
            <v>4003</v>
          </cell>
          <cell r="U575" t="str">
            <v>Одопту-море</v>
          </cell>
          <cell r="V575" t="str">
            <v>1001</v>
          </cell>
        </row>
        <row r="576">
          <cell r="T576" t="str">
            <v>2131</v>
          </cell>
          <cell r="U576" t="str">
            <v>Одопту-море (Северный купол)</v>
          </cell>
          <cell r="V576" t="str">
            <v>1001</v>
          </cell>
        </row>
        <row r="577">
          <cell r="T577" t="str">
            <v>1601</v>
          </cell>
          <cell r="U577" t="str">
            <v>Озек-Суат</v>
          </cell>
          <cell r="V577" t="str">
            <v>1006</v>
          </cell>
        </row>
        <row r="578">
          <cell r="T578" t="str">
            <v>4173</v>
          </cell>
          <cell r="U578" t="str">
            <v>Озеркинское</v>
          </cell>
          <cell r="V578" t="str">
            <v>1322</v>
          </cell>
        </row>
        <row r="579">
          <cell r="T579" t="str">
            <v>4032</v>
          </cell>
          <cell r="U579" t="str">
            <v>Озерное</v>
          </cell>
          <cell r="V579" t="str">
            <v>1293</v>
          </cell>
        </row>
        <row r="580">
          <cell r="T580" t="str">
            <v>1425</v>
          </cell>
          <cell r="U580" t="str">
            <v>Озерное</v>
          </cell>
          <cell r="V580" t="str">
            <v>1004</v>
          </cell>
        </row>
        <row r="581">
          <cell r="T581" t="str">
            <v>2931</v>
          </cell>
          <cell r="U581" t="str">
            <v>Октябрьское</v>
          </cell>
          <cell r="V581" t="str">
            <v>1032</v>
          </cell>
        </row>
        <row r="582">
          <cell r="T582" t="str">
            <v>1428</v>
          </cell>
          <cell r="U582" t="str">
            <v>Октябрьское</v>
          </cell>
          <cell r="V582" t="str">
            <v>1004</v>
          </cell>
        </row>
        <row r="583">
          <cell r="T583" t="str">
            <v>2144</v>
          </cell>
          <cell r="U583" t="str">
            <v>Окуневское</v>
          </cell>
          <cell r="V583" t="str">
            <v>1737</v>
          </cell>
        </row>
        <row r="584">
          <cell r="T584" t="str">
            <v>4024</v>
          </cell>
          <cell r="U584" t="str">
            <v>Оленья площ.</v>
          </cell>
          <cell r="V584" t="str">
            <v>1293</v>
          </cell>
        </row>
        <row r="585">
          <cell r="T585" t="str">
            <v>4174</v>
          </cell>
          <cell r="U585" t="str">
            <v>Ольховское</v>
          </cell>
          <cell r="V585" t="str">
            <v>1322</v>
          </cell>
        </row>
        <row r="586">
          <cell r="T586" t="str">
            <v>1364</v>
          </cell>
          <cell r="U586" t="str">
            <v>Ольховское</v>
          </cell>
          <cell r="V586" t="str">
            <v>1770</v>
          </cell>
        </row>
        <row r="587">
          <cell r="T587" t="str">
            <v>3011</v>
          </cell>
          <cell r="U587" t="str">
            <v>Омбинское</v>
          </cell>
          <cell r="V587" t="str">
            <v>1176</v>
          </cell>
        </row>
        <row r="588">
          <cell r="T588" t="str">
            <v>4030</v>
          </cell>
          <cell r="U588" t="str">
            <v>Онтонигайская площ.</v>
          </cell>
          <cell r="V588" t="str">
            <v>1293</v>
          </cell>
        </row>
        <row r="589">
          <cell r="T589" t="str">
            <v>3076</v>
          </cell>
          <cell r="U589" t="str">
            <v>Ончугинское</v>
          </cell>
          <cell r="V589" t="str">
            <v>1253</v>
          </cell>
        </row>
        <row r="590">
          <cell r="T590" t="str">
            <v>9617</v>
          </cell>
          <cell r="U590" t="str">
            <v>ООО "Кынско-Часельское НГ" Mineral Rights(упрощенное внедрен</v>
          </cell>
          <cell r="V590" t="str">
            <v>1617</v>
          </cell>
        </row>
        <row r="591">
          <cell r="T591" t="str">
            <v>9005</v>
          </cell>
          <cell r="U591" t="str">
            <v>ООО "РН-Пурнефтегаз" Mineral rights (упрощенное внедрение)</v>
          </cell>
          <cell r="V591" t="str">
            <v>1005</v>
          </cell>
        </row>
        <row r="592">
          <cell r="T592" t="str">
            <v>9099</v>
          </cell>
          <cell r="U592" t="str">
            <v>ООО "РН-Северная нефть" Mineral rights(упрощенное внедрение)</v>
          </cell>
          <cell r="V592" t="str">
            <v>1099</v>
          </cell>
        </row>
        <row r="593">
          <cell r="T593" t="str">
            <v>9176</v>
          </cell>
          <cell r="U593" t="str">
            <v>ООО "РН-Юганскнефтегаз" Mineral rights(упрощенное внедрение)</v>
          </cell>
          <cell r="V593" t="str">
            <v>1176</v>
          </cell>
        </row>
        <row r="594">
          <cell r="T594" t="str">
            <v>9726</v>
          </cell>
          <cell r="U594" t="str">
            <v>ООО "Таас-Юрях НГД" Mineral Rights(упрощенное внедрение)</v>
          </cell>
          <cell r="V594" t="str">
            <v>1726</v>
          </cell>
        </row>
        <row r="595">
          <cell r="T595" t="str">
            <v>9752</v>
          </cell>
          <cell r="U595" t="str">
            <v>ООО "Тагульское" Mineral Rights (полнофункциональное внедрен</v>
          </cell>
          <cell r="V595" t="str">
            <v>1752</v>
          </cell>
        </row>
        <row r="596">
          <cell r="T596" t="str">
            <v>1207</v>
          </cell>
          <cell r="U596" t="str">
            <v>Орехово-Ермаковское</v>
          </cell>
          <cell r="V596" t="str">
            <v>1764</v>
          </cell>
        </row>
        <row r="597">
          <cell r="T597" t="str">
            <v>4175</v>
          </cell>
          <cell r="U597" t="str">
            <v>Орлянское</v>
          </cell>
          <cell r="V597" t="str">
            <v>1322</v>
          </cell>
        </row>
        <row r="598">
          <cell r="T598" t="str">
            <v>2854</v>
          </cell>
          <cell r="U598" t="str">
            <v>Оросительное</v>
          </cell>
          <cell r="V598" t="str">
            <v>1008</v>
          </cell>
        </row>
        <row r="599">
          <cell r="T599" t="str">
            <v>1149</v>
          </cell>
          <cell r="U599" t="str">
            <v>Оросовское</v>
          </cell>
          <cell r="V599" t="str">
            <v>1253</v>
          </cell>
        </row>
        <row r="600">
          <cell r="T600" t="str">
            <v>1193</v>
          </cell>
          <cell r="U600" t="str">
            <v>Осиновское</v>
          </cell>
          <cell r="V600" t="str">
            <v>1755</v>
          </cell>
        </row>
        <row r="601">
          <cell r="T601" t="str">
            <v>3055</v>
          </cell>
          <cell r="U601" t="str">
            <v>Осовейское (НАО)</v>
          </cell>
          <cell r="V601" t="str">
            <v>1099</v>
          </cell>
        </row>
        <row r="602">
          <cell r="T602" t="str">
            <v>4176</v>
          </cell>
          <cell r="U602" t="str">
            <v>Островское</v>
          </cell>
          <cell r="V602" t="str">
            <v>1322</v>
          </cell>
        </row>
        <row r="603">
          <cell r="T603" t="str">
            <v>1648</v>
          </cell>
          <cell r="U603" t="str">
            <v>Острогорское</v>
          </cell>
          <cell r="V603" t="str">
            <v>1006</v>
          </cell>
        </row>
        <row r="604">
          <cell r="T604" t="str">
            <v>4004</v>
          </cell>
          <cell r="U604" t="str">
            <v>Оха</v>
          </cell>
          <cell r="V604" t="str">
            <v>1220</v>
          </cell>
        </row>
        <row r="605">
          <cell r="T605" t="str">
            <v>2922</v>
          </cell>
          <cell r="U605" t="str">
            <v>Ошкотынское</v>
          </cell>
          <cell r="V605" t="str">
            <v>1088</v>
          </cell>
        </row>
        <row r="606">
          <cell r="T606" t="str">
            <v>4057</v>
          </cell>
          <cell r="U606" t="str">
            <v>Павловское</v>
          </cell>
          <cell r="V606" t="str">
            <v>1293</v>
          </cell>
        </row>
        <row r="607">
          <cell r="T607" t="str">
            <v>4270</v>
          </cell>
          <cell r="U607" t="str">
            <v>Падовское</v>
          </cell>
          <cell r="V607" t="str">
            <v>1322</v>
          </cell>
        </row>
        <row r="608">
          <cell r="T608" t="str">
            <v>9720</v>
          </cell>
          <cell r="U608" t="str">
            <v>ПАО "Сибнефтегаз" Mineral Rights(упрощенное внедрение)</v>
          </cell>
          <cell r="V608" t="str">
            <v>1720</v>
          </cell>
        </row>
        <row r="609">
          <cell r="T609" t="str">
            <v>1108</v>
          </cell>
          <cell r="U609" t="str">
            <v>Паромай</v>
          </cell>
          <cell r="V609" t="str">
            <v>1001</v>
          </cell>
        </row>
        <row r="610">
          <cell r="T610" t="str">
            <v>1365</v>
          </cell>
          <cell r="U610" t="str">
            <v>Пасмуровский участок Воронцовского</v>
          </cell>
          <cell r="V610" t="str">
            <v>1770</v>
          </cell>
        </row>
        <row r="611">
          <cell r="T611" t="str">
            <v>1452</v>
          </cell>
          <cell r="U611" t="str">
            <v>Пасседское</v>
          </cell>
          <cell r="V611" t="str">
            <v>1099</v>
          </cell>
        </row>
        <row r="612">
          <cell r="T612" t="str">
            <v>4071</v>
          </cell>
          <cell r="U612" t="str">
            <v>Пельгинское</v>
          </cell>
          <cell r="V612" t="str">
            <v>1293</v>
          </cell>
        </row>
        <row r="613">
          <cell r="T613" t="str">
            <v>4177</v>
          </cell>
          <cell r="U613" t="str">
            <v>Первомайское</v>
          </cell>
          <cell r="V613" t="str">
            <v>1322</v>
          </cell>
        </row>
        <row r="614">
          <cell r="T614" t="str">
            <v>4027</v>
          </cell>
          <cell r="U614" t="str">
            <v>Первомайское</v>
          </cell>
          <cell r="V614" t="str">
            <v>1293</v>
          </cell>
        </row>
        <row r="615">
          <cell r="T615" t="str">
            <v>4084</v>
          </cell>
          <cell r="U615" t="str">
            <v>Первомайское (ХМАО)</v>
          </cell>
          <cell r="V615" t="str">
            <v>1293</v>
          </cell>
        </row>
        <row r="616">
          <cell r="T616" t="str">
            <v>2145</v>
          </cell>
          <cell r="U616" t="str">
            <v>Пермяковское</v>
          </cell>
          <cell r="V616" t="str">
            <v>1737</v>
          </cell>
        </row>
        <row r="617">
          <cell r="T617" t="str">
            <v>4178</v>
          </cell>
          <cell r="U617" t="str">
            <v>Песчанодольское</v>
          </cell>
          <cell r="V617" t="str">
            <v>1322</v>
          </cell>
        </row>
        <row r="618">
          <cell r="T618" t="str">
            <v>3012</v>
          </cell>
          <cell r="U618" t="str">
            <v>Петелинское</v>
          </cell>
          <cell r="V618" t="str">
            <v>1176</v>
          </cell>
        </row>
        <row r="619">
          <cell r="T619" t="str">
            <v>3101</v>
          </cell>
          <cell r="U619" t="str">
            <v>Петелинское (Южно-Тепловский ЛУ)</v>
          </cell>
          <cell r="V619" t="str">
            <v>1176</v>
          </cell>
        </row>
        <row r="620">
          <cell r="T620" t="str">
            <v>1366</v>
          </cell>
          <cell r="U620" t="str">
            <v>Петрохерсонецкое</v>
          </cell>
          <cell r="V620" t="str">
            <v>1770</v>
          </cell>
        </row>
        <row r="621">
          <cell r="T621" t="str">
            <v>4179</v>
          </cell>
          <cell r="U621" t="str">
            <v>Петрухновское</v>
          </cell>
          <cell r="V621" t="str">
            <v>1322</v>
          </cell>
        </row>
        <row r="622">
          <cell r="T622" t="str">
            <v>1167</v>
          </cell>
          <cell r="U622" t="str">
            <v>Петьегское</v>
          </cell>
          <cell r="V622" t="str">
            <v>1746</v>
          </cell>
        </row>
        <row r="623">
          <cell r="T623" t="str">
            <v>1367</v>
          </cell>
          <cell r="U623" t="str">
            <v>Пешковское</v>
          </cell>
          <cell r="V623" t="str">
            <v>1770</v>
          </cell>
        </row>
        <row r="624">
          <cell r="T624" t="str">
            <v>4180</v>
          </cell>
          <cell r="U624" t="str">
            <v>Пиненковское</v>
          </cell>
          <cell r="V624" t="str">
            <v>1322</v>
          </cell>
        </row>
        <row r="625">
          <cell r="T625" t="str">
            <v>1153</v>
          </cell>
          <cell r="U625" t="str">
            <v>Пихтовое</v>
          </cell>
          <cell r="V625" t="str">
            <v>1746</v>
          </cell>
        </row>
        <row r="626">
          <cell r="T626" t="str">
            <v>4181</v>
          </cell>
          <cell r="U626" t="str">
            <v>Пичерское</v>
          </cell>
          <cell r="V626" t="str">
            <v>1322</v>
          </cell>
        </row>
        <row r="627">
          <cell r="T627" t="str">
            <v>1822</v>
          </cell>
          <cell r="U627" t="str">
            <v>Плавневое</v>
          </cell>
          <cell r="V627" t="str">
            <v>1008</v>
          </cell>
        </row>
        <row r="628">
          <cell r="T628" t="str">
            <v>1630</v>
          </cell>
          <cell r="U628" t="str">
            <v>Плавненское</v>
          </cell>
          <cell r="V628" t="str">
            <v>1006</v>
          </cell>
        </row>
        <row r="629">
          <cell r="T629" t="str">
            <v>1454</v>
          </cell>
          <cell r="U629" t="str">
            <v>Победа</v>
          </cell>
          <cell r="V629" t="str">
            <v>1000</v>
          </cell>
        </row>
        <row r="630">
          <cell r="T630" t="str">
            <v>1649</v>
          </cell>
          <cell r="U630" t="str">
            <v>Поварковское</v>
          </cell>
          <cell r="V630" t="str">
            <v>1006</v>
          </cell>
        </row>
        <row r="631">
          <cell r="T631" t="str">
            <v>2150</v>
          </cell>
          <cell r="U631" t="str">
            <v>Погромненское</v>
          </cell>
          <cell r="V631" t="str">
            <v>1721</v>
          </cell>
        </row>
        <row r="632">
          <cell r="T632" t="str">
            <v>1368</v>
          </cell>
          <cell r="U632" t="str">
            <v>Погромненское</v>
          </cell>
          <cell r="V632" t="str">
            <v>1770</v>
          </cell>
        </row>
        <row r="633">
          <cell r="T633" t="str">
            <v>4182</v>
          </cell>
          <cell r="U633" t="str">
            <v>Подгорненское</v>
          </cell>
          <cell r="V633" t="str">
            <v>1322</v>
          </cell>
        </row>
        <row r="634">
          <cell r="T634" t="str">
            <v>1616</v>
          </cell>
          <cell r="U634" t="str">
            <v>Подсолнечное</v>
          </cell>
          <cell r="V634" t="str">
            <v>1006</v>
          </cell>
        </row>
        <row r="635">
          <cell r="T635" t="str">
            <v>4183</v>
          </cell>
          <cell r="U635" t="str">
            <v>Подъем-Михайловское</v>
          </cell>
          <cell r="V635" t="str">
            <v>1322</v>
          </cell>
        </row>
        <row r="636">
          <cell r="T636" t="str">
            <v>1369</v>
          </cell>
          <cell r="U636" t="str">
            <v>Пойменное</v>
          </cell>
          <cell r="V636" t="str">
            <v>1770</v>
          </cell>
        </row>
        <row r="637">
          <cell r="T637" t="str">
            <v>4184</v>
          </cell>
          <cell r="U637" t="str">
            <v>Покровское</v>
          </cell>
          <cell r="V637" t="str">
            <v>1322</v>
          </cell>
        </row>
        <row r="638">
          <cell r="T638" t="str">
            <v>1370</v>
          </cell>
          <cell r="U638" t="str">
            <v>Покровское</v>
          </cell>
          <cell r="V638" t="str">
            <v>1770</v>
          </cell>
        </row>
        <row r="639">
          <cell r="T639" t="str">
            <v>1623</v>
          </cell>
          <cell r="U639" t="str">
            <v>Полевое</v>
          </cell>
          <cell r="V639" t="str">
            <v>1006</v>
          </cell>
        </row>
        <row r="640">
          <cell r="T640" t="str">
            <v>4185</v>
          </cell>
          <cell r="U640" t="str">
            <v>Половецкое</v>
          </cell>
          <cell r="V640" t="str">
            <v>1322</v>
          </cell>
        </row>
        <row r="641">
          <cell r="T641" t="str">
            <v>4069</v>
          </cell>
          <cell r="U641" t="str">
            <v>Полуденное</v>
          </cell>
          <cell r="V641" t="str">
            <v>1293</v>
          </cell>
        </row>
        <row r="642">
          <cell r="T642" t="str">
            <v>1645</v>
          </cell>
          <cell r="U642" t="str">
            <v>Полуньяхское</v>
          </cell>
          <cell r="V642" t="str">
            <v>1758</v>
          </cell>
        </row>
        <row r="643">
          <cell r="T643" t="str">
            <v>1252</v>
          </cell>
          <cell r="U643" t="str">
            <v>Поморское</v>
          </cell>
          <cell r="V643" t="str">
            <v>1000</v>
          </cell>
        </row>
        <row r="644">
          <cell r="T644" t="str">
            <v>1371</v>
          </cell>
          <cell r="U644" t="str">
            <v>Пономаревское</v>
          </cell>
          <cell r="V644" t="str">
            <v>1770</v>
          </cell>
        </row>
        <row r="645">
          <cell r="T645" t="str">
            <v>4060</v>
          </cell>
          <cell r="U645" t="str">
            <v>Поньжевое</v>
          </cell>
          <cell r="V645" t="str">
            <v>1293</v>
          </cell>
        </row>
        <row r="646">
          <cell r="T646" t="str">
            <v>4186</v>
          </cell>
          <cell r="U646" t="str">
            <v>Поплавское</v>
          </cell>
          <cell r="V646" t="str">
            <v>1322</v>
          </cell>
        </row>
        <row r="647">
          <cell r="T647" t="str">
            <v>3013</v>
          </cell>
          <cell r="U647" t="str">
            <v>Правдинское</v>
          </cell>
          <cell r="V647" t="str">
            <v>1214</v>
          </cell>
        </row>
        <row r="648">
          <cell r="T648" t="str">
            <v>2932</v>
          </cell>
          <cell r="U648" t="str">
            <v>Правобережное</v>
          </cell>
          <cell r="V648" t="str">
            <v>1032</v>
          </cell>
        </row>
        <row r="649">
          <cell r="T649" t="str">
            <v>1626</v>
          </cell>
          <cell r="U649" t="str">
            <v>Прасковейское</v>
          </cell>
          <cell r="V649" t="str">
            <v>1006</v>
          </cell>
        </row>
        <row r="650">
          <cell r="T650" t="str">
            <v>525</v>
          </cell>
          <cell r="U650" t="str">
            <v>Привольное</v>
          </cell>
          <cell r="V650" t="str">
            <v>1005</v>
          </cell>
        </row>
        <row r="651">
          <cell r="T651" t="str">
            <v>4022</v>
          </cell>
          <cell r="U651" t="str">
            <v>Приграничная площ.</v>
          </cell>
          <cell r="V651" t="str">
            <v>1293</v>
          </cell>
        </row>
        <row r="652">
          <cell r="T652" t="str">
            <v>3014</v>
          </cell>
          <cell r="U652" t="str">
            <v>Приобское</v>
          </cell>
          <cell r="V652" t="str">
            <v>1176</v>
          </cell>
        </row>
        <row r="653">
          <cell r="T653" t="str">
            <v>3015</v>
          </cell>
          <cell r="U653" t="str">
            <v>Приразломное</v>
          </cell>
          <cell r="V653" t="str">
            <v>1176</v>
          </cell>
        </row>
        <row r="654">
          <cell r="T654" t="str">
            <v>1519</v>
          </cell>
          <cell r="U654" t="str">
            <v>Присклоновое</v>
          </cell>
          <cell r="V654" t="str">
            <v>1005</v>
          </cell>
        </row>
        <row r="655">
          <cell r="T655" t="str">
            <v>1442</v>
          </cell>
          <cell r="U655" t="str">
            <v>Притеречное</v>
          </cell>
          <cell r="V655" t="str">
            <v>1032</v>
          </cell>
        </row>
        <row r="656">
          <cell r="T656" t="str">
            <v>1372</v>
          </cell>
          <cell r="U656" t="str">
            <v>Пролетарское</v>
          </cell>
          <cell r="V656" t="str">
            <v>1770</v>
          </cell>
        </row>
        <row r="657">
          <cell r="T657" t="str">
            <v>1373</v>
          </cell>
          <cell r="U657" t="str">
            <v>Пронькинское</v>
          </cell>
          <cell r="V657" t="str">
            <v>1770</v>
          </cell>
        </row>
        <row r="658">
          <cell r="T658" t="str">
            <v>1154</v>
          </cell>
          <cell r="U658" t="str">
            <v>Протозановское</v>
          </cell>
          <cell r="V658" t="str">
            <v>1746</v>
          </cell>
        </row>
        <row r="659">
          <cell r="T659" t="str">
            <v>4070</v>
          </cell>
          <cell r="U659" t="str">
            <v>Проточное</v>
          </cell>
          <cell r="V659" t="str">
            <v>1293</v>
          </cell>
        </row>
        <row r="660">
          <cell r="T660" t="str">
            <v>4187</v>
          </cell>
          <cell r="U660" t="str">
            <v>Путиловское</v>
          </cell>
          <cell r="V660" t="str">
            <v>1322</v>
          </cell>
        </row>
        <row r="661">
          <cell r="T661" t="str">
            <v>3051</v>
          </cell>
          <cell r="U661" t="str">
            <v>Путиловское</v>
          </cell>
          <cell r="V661" t="str">
            <v>1006</v>
          </cell>
        </row>
        <row r="662">
          <cell r="T662" t="str">
            <v>1635</v>
          </cell>
          <cell r="U662" t="str">
            <v>Пушкарское</v>
          </cell>
          <cell r="V662" t="str">
            <v>1006</v>
          </cell>
        </row>
        <row r="663">
          <cell r="T663" t="str">
            <v>1461</v>
          </cell>
          <cell r="U663" t="str">
            <v>Пырейное</v>
          </cell>
          <cell r="V663" t="str">
            <v>1720</v>
          </cell>
        </row>
        <row r="664">
          <cell r="T664" t="str">
            <v>1374</v>
          </cell>
          <cell r="U664" t="str">
            <v>Пьяновское</v>
          </cell>
          <cell r="V664" t="str">
            <v>1770</v>
          </cell>
        </row>
        <row r="665">
          <cell r="T665" t="str">
            <v>1421</v>
          </cell>
          <cell r="U665" t="str">
            <v>Равнинное</v>
          </cell>
          <cell r="V665" t="str">
            <v>1004</v>
          </cell>
        </row>
        <row r="666">
          <cell r="T666" t="str">
            <v>4188</v>
          </cell>
          <cell r="U666" t="str">
            <v>Радаевское</v>
          </cell>
          <cell r="V666" t="str">
            <v>1322</v>
          </cell>
        </row>
        <row r="667">
          <cell r="T667" t="str">
            <v>1168</v>
          </cell>
          <cell r="U667" t="str">
            <v>Радонежское</v>
          </cell>
          <cell r="V667" t="str">
            <v>1746</v>
          </cell>
        </row>
        <row r="668">
          <cell r="T668" t="str">
            <v>1429</v>
          </cell>
          <cell r="U668" t="str">
            <v>Раздольное</v>
          </cell>
          <cell r="V668" t="str">
            <v>1004</v>
          </cell>
        </row>
        <row r="669">
          <cell r="T669" t="str">
            <v>4189</v>
          </cell>
          <cell r="U669" t="str">
            <v>Раковское</v>
          </cell>
          <cell r="V669" t="str">
            <v>1322</v>
          </cell>
        </row>
        <row r="670">
          <cell r="T670" t="str">
            <v>4190</v>
          </cell>
          <cell r="U670" t="str">
            <v>Рассветское</v>
          </cell>
          <cell r="V670" t="str">
            <v>1322</v>
          </cell>
        </row>
        <row r="671">
          <cell r="T671" t="str">
            <v>1375</v>
          </cell>
          <cell r="U671" t="str">
            <v>Рашкинское</v>
          </cell>
          <cell r="V671" t="str">
            <v>1770</v>
          </cell>
        </row>
        <row r="672">
          <cell r="T672" t="str">
            <v>1247</v>
          </cell>
          <cell r="U672" t="str">
            <v>Резвовское</v>
          </cell>
          <cell r="V672" t="str">
            <v>1746</v>
          </cell>
        </row>
        <row r="673">
          <cell r="T673" t="str">
            <v>4191</v>
          </cell>
          <cell r="U673" t="str">
            <v>Репьевское</v>
          </cell>
          <cell r="V673" t="str">
            <v>1322</v>
          </cell>
        </row>
        <row r="674">
          <cell r="T674" t="str">
            <v>1456</v>
          </cell>
          <cell r="U674" t="str">
            <v>Ресурсное</v>
          </cell>
          <cell r="V674" t="str">
            <v>1744</v>
          </cell>
        </row>
        <row r="675">
          <cell r="T675" t="str">
            <v>4192</v>
          </cell>
          <cell r="U675" t="str">
            <v>Речное</v>
          </cell>
          <cell r="V675" t="str">
            <v>1322</v>
          </cell>
        </row>
        <row r="676">
          <cell r="T676" t="str">
            <v>1376</v>
          </cell>
          <cell r="U676" t="str">
            <v>Речное</v>
          </cell>
          <cell r="V676" t="str">
            <v>1770</v>
          </cell>
        </row>
        <row r="677">
          <cell r="T677" t="str">
            <v>1427</v>
          </cell>
          <cell r="U677" t="str">
            <v>Рифовое</v>
          </cell>
          <cell r="V677" t="str">
            <v>1004</v>
          </cell>
        </row>
        <row r="678">
          <cell r="T678" t="str">
            <v>1377</v>
          </cell>
          <cell r="U678" t="str">
            <v>Родинское</v>
          </cell>
          <cell r="V678" t="str">
            <v>1770</v>
          </cell>
        </row>
        <row r="679">
          <cell r="T679" t="str">
            <v>1378</v>
          </cell>
          <cell r="U679" t="str">
            <v>Родниковское</v>
          </cell>
          <cell r="V679" t="str">
            <v>1770</v>
          </cell>
        </row>
        <row r="680">
          <cell r="T680" t="str">
            <v>1379</v>
          </cell>
          <cell r="U680" t="str">
            <v>Романовское</v>
          </cell>
          <cell r="V680" t="str">
            <v>1770</v>
          </cell>
        </row>
        <row r="681">
          <cell r="T681" t="str">
            <v>1380</v>
          </cell>
          <cell r="U681" t="str">
            <v>Росташинское</v>
          </cell>
          <cell r="V681" t="str">
            <v>1770</v>
          </cell>
        </row>
        <row r="682">
          <cell r="T682" t="str">
            <v>1451</v>
          </cell>
          <cell r="U682" t="str">
            <v>Рубцовское</v>
          </cell>
          <cell r="V682" t="str">
            <v>1770</v>
          </cell>
        </row>
        <row r="683">
          <cell r="T683" t="str">
            <v>1254</v>
          </cell>
          <cell r="U683" t="str">
            <v>Рудниковское</v>
          </cell>
          <cell r="V683" t="str">
            <v>1322</v>
          </cell>
        </row>
        <row r="684">
          <cell r="T684" t="str">
            <v>1646</v>
          </cell>
          <cell r="U684" t="str">
            <v>Русский Хутор</v>
          </cell>
          <cell r="V684" t="str">
            <v>1006</v>
          </cell>
        </row>
        <row r="685">
          <cell r="T685" t="str">
            <v>1603</v>
          </cell>
          <cell r="U685" t="str">
            <v>Русский Хутор Северный</v>
          </cell>
          <cell r="V685" t="str">
            <v>1006</v>
          </cell>
        </row>
        <row r="686">
          <cell r="T686" t="str">
            <v>1403</v>
          </cell>
          <cell r="U686" t="str">
            <v>Русский Хутор Центральный</v>
          </cell>
          <cell r="V686" t="str">
            <v>1004</v>
          </cell>
        </row>
        <row r="687">
          <cell r="T687" t="str">
            <v>1446</v>
          </cell>
          <cell r="U687" t="str">
            <v>Русское</v>
          </cell>
          <cell r="V687" t="str">
            <v>1745</v>
          </cell>
        </row>
        <row r="688">
          <cell r="T688" t="str">
            <v>1447</v>
          </cell>
          <cell r="U688" t="str">
            <v>Русско-Реченское</v>
          </cell>
          <cell r="V688" t="str">
            <v>1750</v>
          </cell>
        </row>
        <row r="689">
          <cell r="T689" t="str">
            <v>1381</v>
          </cell>
          <cell r="U689" t="str">
            <v>Рыбкинское</v>
          </cell>
          <cell r="V689" t="str">
            <v>1770</v>
          </cell>
        </row>
        <row r="690">
          <cell r="T690" t="str">
            <v>4262</v>
          </cell>
          <cell r="U690" t="str">
            <v>Рюминское</v>
          </cell>
          <cell r="V690" t="str">
            <v>1322</v>
          </cell>
        </row>
        <row r="691">
          <cell r="T691" t="str">
            <v>1382</v>
          </cell>
          <cell r="U691" t="str">
            <v>Рябиновое</v>
          </cell>
          <cell r="V691" t="str">
            <v>1770</v>
          </cell>
        </row>
        <row r="692">
          <cell r="T692" t="str">
            <v>1109</v>
          </cell>
          <cell r="U692" t="str">
            <v>Сабо(включая Южное Эрри)</v>
          </cell>
          <cell r="V692" t="str">
            <v>1220</v>
          </cell>
        </row>
        <row r="693">
          <cell r="T693" t="str">
            <v>4193</v>
          </cell>
          <cell r="U693" t="str">
            <v>Саврухинское</v>
          </cell>
          <cell r="V693" t="str">
            <v>1322</v>
          </cell>
        </row>
        <row r="694">
          <cell r="T694" t="str">
            <v>1194</v>
          </cell>
          <cell r="U694" t="str">
            <v>Саврушинское</v>
          </cell>
          <cell r="V694" t="str">
            <v>1755</v>
          </cell>
        </row>
        <row r="695">
          <cell r="T695" t="str">
            <v>4194</v>
          </cell>
          <cell r="U695" t="str">
            <v>Садовое</v>
          </cell>
          <cell r="V695" t="str">
            <v>1322</v>
          </cell>
        </row>
        <row r="696">
          <cell r="T696" t="str">
            <v>1134</v>
          </cell>
          <cell r="U696" t="str">
            <v>Сайгачная</v>
          </cell>
          <cell r="V696" t="str">
            <v>1004</v>
          </cell>
        </row>
        <row r="697">
          <cell r="T697" t="str">
            <v>1195</v>
          </cell>
          <cell r="U697" t="str">
            <v>Сакадинское</v>
          </cell>
          <cell r="V697" t="str">
            <v>1755</v>
          </cell>
        </row>
        <row r="698">
          <cell r="T698" t="str">
            <v>3017</v>
          </cell>
          <cell r="U698" t="str">
            <v>Салымское</v>
          </cell>
          <cell r="V698" t="str">
            <v>1176</v>
          </cell>
        </row>
        <row r="699">
          <cell r="T699" t="str">
            <v>3038</v>
          </cell>
          <cell r="U699" t="str">
            <v>Салюкинское</v>
          </cell>
          <cell r="V699" t="str">
            <v>1099</v>
          </cell>
        </row>
        <row r="700">
          <cell r="T700" t="str">
            <v>1383</v>
          </cell>
          <cell r="U700" t="str">
            <v>Самодуровское</v>
          </cell>
          <cell r="V700" t="str">
            <v>1770</v>
          </cell>
        </row>
        <row r="701">
          <cell r="T701" t="str">
            <v>1220</v>
          </cell>
          <cell r="U701" t="str">
            <v>Самотлорское</v>
          </cell>
          <cell r="V701" t="str">
            <v>1739</v>
          </cell>
        </row>
        <row r="702">
          <cell r="T702" t="str">
            <v>1225</v>
          </cell>
          <cell r="U702" t="str">
            <v>Самотлорское</v>
          </cell>
          <cell r="V702" t="str">
            <v>1740</v>
          </cell>
        </row>
        <row r="703">
          <cell r="T703" t="str">
            <v>4248</v>
          </cell>
          <cell r="U703" t="str">
            <v>Самсоновское</v>
          </cell>
          <cell r="V703" t="str">
            <v>1322</v>
          </cell>
        </row>
        <row r="704">
          <cell r="T704" t="str">
            <v>1839</v>
          </cell>
          <cell r="U704" t="str">
            <v>Самурское</v>
          </cell>
          <cell r="V704" t="str">
            <v>1008</v>
          </cell>
        </row>
        <row r="705">
          <cell r="T705" t="str">
            <v>1275</v>
          </cell>
          <cell r="U705" t="str">
            <v>Санарское</v>
          </cell>
          <cell r="V705" t="str">
            <v>1232</v>
          </cell>
        </row>
        <row r="706">
          <cell r="T706" t="str">
            <v>2913</v>
          </cell>
          <cell r="U706" t="str">
            <v>Сандивейское</v>
          </cell>
          <cell r="V706" t="str">
            <v>1099</v>
          </cell>
        </row>
        <row r="707">
          <cell r="T707" t="str">
            <v>3039</v>
          </cell>
          <cell r="U707" t="str">
            <v>Сандивейское (Коми)</v>
          </cell>
          <cell r="V707" t="str">
            <v>1099</v>
          </cell>
        </row>
        <row r="708">
          <cell r="T708" t="str">
            <v>3040</v>
          </cell>
          <cell r="U708" t="str">
            <v>Сандивейское (НАО)</v>
          </cell>
          <cell r="V708" t="str">
            <v>1099</v>
          </cell>
        </row>
        <row r="709">
          <cell r="T709" t="str">
            <v>4269</v>
          </cell>
          <cell r="U709" t="str">
            <v>Санталовское</v>
          </cell>
          <cell r="V709" t="str">
            <v>1322</v>
          </cell>
        </row>
        <row r="710">
          <cell r="T710" t="str">
            <v>4195</v>
          </cell>
          <cell r="U710" t="str">
            <v>Сарбайско-Мочалеевское</v>
          </cell>
          <cell r="V710" t="str">
            <v>1322</v>
          </cell>
        </row>
        <row r="711">
          <cell r="T711" t="str">
            <v>1445</v>
          </cell>
          <cell r="U711" t="str">
            <v>Сафарали</v>
          </cell>
          <cell r="V711" t="str">
            <v>1143</v>
          </cell>
        </row>
        <row r="712">
          <cell r="T712" t="str">
            <v>1384</v>
          </cell>
          <cell r="U712" t="str">
            <v>Сахаровское</v>
          </cell>
          <cell r="V712" t="str">
            <v>1770</v>
          </cell>
        </row>
        <row r="713">
          <cell r="T713" t="str">
            <v>1385</v>
          </cell>
          <cell r="U713" t="str">
            <v>Свердловское</v>
          </cell>
          <cell r="V713" t="str">
            <v>1770</v>
          </cell>
        </row>
        <row r="714">
          <cell r="T714" t="str">
            <v>1239</v>
          </cell>
          <cell r="U714" t="str">
            <v>Свинодубравское</v>
          </cell>
          <cell r="V714" t="str">
            <v>1322</v>
          </cell>
        </row>
        <row r="715">
          <cell r="T715" t="str">
            <v>1386</v>
          </cell>
          <cell r="U715" t="str">
            <v>Севастьяновское</v>
          </cell>
          <cell r="V715" t="str">
            <v>1770</v>
          </cell>
        </row>
        <row r="716">
          <cell r="T716" t="str">
            <v>1139</v>
          </cell>
          <cell r="U716" t="str">
            <v>Северная оконечность Чайво</v>
          </cell>
          <cell r="V716" t="str">
            <v>1001</v>
          </cell>
        </row>
        <row r="717">
          <cell r="T717" t="str">
            <v>1104</v>
          </cell>
          <cell r="U717" t="str">
            <v>Северная Оха</v>
          </cell>
          <cell r="V717" t="str">
            <v>1001</v>
          </cell>
        </row>
        <row r="718">
          <cell r="T718" t="str">
            <v>4021</v>
          </cell>
          <cell r="U718" t="str">
            <v>Северное</v>
          </cell>
          <cell r="V718" t="str">
            <v>1293</v>
          </cell>
        </row>
        <row r="719">
          <cell r="T719" t="str">
            <v>4085</v>
          </cell>
          <cell r="U719" t="str">
            <v>Северное (ХМАО)</v>
          </cell>
          <cell r="V719" t="str">
            <v>1293</v>
          </cell>
        </row>
        <row r="720">
          <cell r="T720" t="str">
            <v>1131</v>
          </cell>
          <cell r="U720" t="str">
            <v>Северное Колендо</v>
          </cell>
          <cell r="V720" t="str">
            <v>1001</v>
          </cell>
        </row>
        <row r="721">
          <cell r="T721" t="str">
            <v>3046</v>
          </cell>
          <cell r="U721" t="str">
            <v>Северо-Азовское</v>
          </cell>
          <cell r="V721" t="str">
            <v>1008</v>
          </cell>
        </row>
        <row r="722">
          <cell r="T722" t="str">
            <v>3029</v>
          </cell>
          <cell r="U722" t="str">
            <v>Северо-Айваседопуровское</v>
          </cell>
          <cell r="V722" t="str">
            <v>1005</v>
          </cell>
        </row>
        <row r="723">
          <cell r="T723" t="str">
            <v>1844</v>
          </cell>
          <cell r="U723" t="str">
            <v>Северо-Анастасиевское</v>
          </cell>
          <cell r="V723" t="str">
            <v>1008</v>
          </cell>
        </row>
        <row r="724">
          <cell r="T724" t="str">
            <v>1823</v>
          </cell>
          <cell r="U724" t="str">
            <v>Северо-Ахтырское</v>
          </cell>
          <cell r="V724" t="str">
            <v>1008</v>
          </cell>
        </row>
        <row r="725">
          <cell r="T725" t="str">
            <v>2917</v>
          </cell>
          <cell r="U725" t="str">
            <v>Северо-Баганское</v>
          </cell>
          <cell r="V725" t="str">
            <v>1218</v>
          </cell>
        </row>
        <row r="726">
          <cell r="T726" t="str">
            <v>2937</v>
          </cell>
          <cell r="U726" t="str">
            <v>Северо-Брагунское</v>
          </cell>
          <cell r="V726" t="str">
            <v>1032</v>
          </cell>
        </row>
        <row r="727">
          <cell r="T727" t="str">
            <v>2920</v>
          </cell>
          <cell r="U727" t="str">
            <v>Северо-Ванкорское</v>
          </cell>
          <cell r="V727" t="str">
            <v>1171</v>
          </cell>
        </row>
        <row r="728">
          <cell r="T728" t="str">
            <v>1210</v>
          </cell>
          <cell r="U728" t="str">
            <v>Северо-Варьеганское</v>
          </cell>
          <cell r="V728" t="str">
            <v>1762</v>
          </cell>
        </row>
        <row r="729">
          <cell r="T729" t="str">
            <v>4019</v>
          </cell>
          <cell r="U729" t="str">
            <v>Северо-Вахская площ.</v>
          </cell>
          <cell r="V729" t="str">
            <v>1293</v>
          </cell>
        </row>
        <row r="730">
          <cell r="T730" t="str">
            <v>1251</v>
          </cell>
          <cell r="U730" t="str">
            <v>Северо-Гуляевское</v>
          </cell>
          <cell r="V730" t="str">
            <v>1000</v>
          </cell>
        </row>
        <row r="731">
          <cell r="T731" t="str">
            <v>1276</v>
          </cell>
          <cell r="U731" t="str">
            <v>Северо-Даниловское</v>
          </cell>
          <cell r="V731" t="str">
            <v>1232</v>
          </cell>
        </row>
        <row r="732">
          <cell r="T732" t="str">
            <v>1453</v>
          </cell>
          <cell r="U732" t="str">
            <v>Северо-Даниловское</v>
          </cell>
          <cell r="V732" t="str">
            <v>1232</v>
          </cell>
        </row>
        <row r="733">
          <cell r="T733" t="str">
            <v>2952</v>
          </cell>
          <cell r="U733" t="str">
            <v>Северо-Демьянское</v>
          </cell>
          <cell r="V733" t="str">
            <v>1759</v>
          </cell>
        </row>
        <row r="734">
          <cell r="T734" t="str">
            <v>2942</v>
          </cell>
          <cell r="U734" t="str">
            <v>Северо-Джалкинское</v>
          </cell>
          <cell r="V734" t="str">
            <v>1032</v>
          </cell>
        </row>
        <row r="735">
          <cell r="T735" t="str">
            <v>4092</v>
          </cell>
          <cell r="U735" t="str">
            <v>Северо-Калиновое</v>
          </cell>
          <cell r="V735" t="str">
            <v>1293</v>
          </cell>
        </row>
        <row r="736">
          <cell r="T736" t="str">
            <v>2134</v>
          </cell>
          <cell r="U736" t="str">
            <v>Северо-Кальчинское</v>
          </cell>
          <cell r="V736" t="str">
            <v>1765</v>
          </cell>
        </row>
        <row r="737">
          <cell r="T737" t="str">
            <v>4196</v>
          </cell>
          <cell r="U737" t="str">
            <v>Северо-Каменское</v>
          </cell>
          <cell r="V737" t="str">
            <v>1322</v>
          </cell>
        </row>
        <row r="738">
          <cell r="T738" t="str">
            <v>4059</v>
          </cell>
          <cell r="U738" t="str">
            <v>Северо-Карасевское</v>
          </cell>
          <cell r="V738" t="str">
            <v>1293</v>
          </cell>
        </row>
        <row r="739">
          <cell r="T739" t="str">
            <v>2135</v>
          </cell>
          <cell r="U739" t="str">
            <v>Северо-Качкарское</v>
          </cell>
          <cell r="V739" t="str">
            <v>1765</v>
          </cell>
        </row>
        <row r="740">
          <cell r="T740" t="str">
            <v>1245</v>
          </cell>
          <cell r="U740" t="str">
            <v>Северо-Кеумское</v>
          </cell>
          <cell r="V740" t="str">
            <v>1746</v>
          </cell>
        </row>
        <row r="741">
          <cell r="T741" t="str">
            <v>4303</v>
          </cell>
          <cell r="U741" t="str">
            <v>Северо-Кожевское</v>
          </cell>
          <cell r="V741" t="str">
            <v>1619</v>
          </cell>
        </row>
        <row r="742">
          <cell r="T742" t="str">
            <v>1513</v>
          </cell>
          <cell r="U742" t="str">
            <v>Северо-Комсомольское</v>
          </cell>
          <cell r="V742" t="str">
            <v>1005</v>
          </cell>
        </row>
        <row r="743">
          <cell r="T743" t="str">
            <v>1196</v>
          </cell>
          <cell r="U743" t="str">
            <v>Северо-Красноярское</v>
          </cell>
          <cell r="V743" t="str">
            <v>1755</v>
          </cell>
        </row>
        <row r="744">
          <cell r="T744" t="str">
            <v>1824</v>
          </cell>
          <cell r="U744" t="str">
            <v>Северо-Крымское</v>
          </cell>
          <cell r="V744" t="str">
            <v>1008</v>
          </cell>
        </row>
        <row r="745">
          <cell r="T745" t="str">
            <v>4072</v>
          </cell>
          <cell r="U745" t="str">
            <v>Северо-Лугинецкое</v>
          </cell>
          <cell r="V745" t="str">
            <v>1293</v>
          </cell>
        </row>
        <row r="746">
          <cell r="T746" t="str">
            <v>4197</v>
          </cell>
          <cell r="U746" t="str">
            <v>Северо-Максимовское</v>
          </cell>
          <cell r="V746" t="str">
            <v>1322</v>
          </cell>
        </row>
        <row r="747">
          <cell r="T747" t="str">
            <v>2940</v>
          </cell>
          <cell r="U747" t="str">
            <v>Северо-Минеральное</v>
          </cell>
          <cell r="V747" t="str">
            <v>1032</v>
          </cell>
        </row>
        <row r="748">
          <cell r="T748" t="str">
            <v>1169</v>
          </cell>
          <cell r="U748" t="str">
            <v>Северо-Немчиновское</v>
          </cell>
          <cell r="V748" t="str">
            <v>1746</v>
          </cell>
        </row>
        <row r="749">
          <cell r="T749" t="str">
            <v>1825</v>
          </cell>
          <cell r="U749" t="str">
            <v>Северо-Нефтяное</v>
          </cell>
          <cell r="V749" t="str">
            <v>1008</v>
          </cell>
        </row>
        <row r="750">
          <cell r="T750" t="str">
            <v>4025</v>
          </cell>
          <cell r="U750" t="str">
            <v>Северо-Оленья площ.</v>
          </cell>
          <cell r="V750" t="str">
            <v>1293</v>
          </cell>
        </row>
        <row r="751">
          <cell r="T751" t="str">
            <v>1387</v>
          </cell>
          <cell r="U751" t="str">
            <v>Северо-Родинское</v>
          </cell>
          <cell r="V751" t="str">
            <v>1770</v>
          </cell>
        </row>
        <row r="752">
          <cell r="T752" t="str">
            <v>4264</v>
          </cell>
          <cell r="U752" t="str">
            <v>Северо-Рюминское</v>
          </cell>
          <cell r="V752" t="str">
            <v>1322</v>
          </cell>
        </row>
        <row r="753">
          <cell r="T753" t="str">
            <v>3018</v>
          </cell>
          <cell r="U753" t="str">
            <v>Северо-Салымское</v>
          </cell>
          <cell r="V753" t="str">
            <v>1176</v>
          </cell>
        </row>
        <row r="754">
          <cell r="T754" t="str">
            <v>2855</v>
          </cell>
          <cell r="U754" t="str">
            <v>Северо-Свистельниковское</v>
          </cell>
          <cell r="V754" t="str">
            <v>1008</v>
          </cell>
        </row>
        <row r="755">
          <cell r="T755" t="str">
            <v>1155</v>
          </cell>
          <cell r="U755" t="str">
            <v>Северо-Тамаргинское</v>
          </cell>
          <cell r="V755" t="str">
            <v>1746</v>
          </cell>
        </row>
        <row r="756">
          <cell r="T756" t="str">
            <v>1515</v>
          </cell>
          <cell r="U756" t="str">
            <v>Северо-Тарасовское</v>
          </cell>
          <cell r="V756" t="str">
            <v>1005</v>
          </cell>
        </row>
        <row r="757">
          <cell r="T757" t="str">
            <v>1826</v>
          </cell>
          <cell r="U757" t="str">
            <v>Северо-Тицино</v>
          </cell>
          <cell r="V757" t="str">
            <v>1008</v>
          </cell>
        </row>
        <row r="758">
          <cell r="T758" t="str">
            <v>1467</v>
          </cell>
          <cell r="U758" t="str">
            <v>Северо-Тямкинское</v>
          </cell>
          <cell r="V758" t="str">
            <v>1746</v>
          </cell>
        </row>
        <row r="759">
          <cell r="T759" t="str">
            <v>1156</v>
          </cell>
          <cell r="U759" t="str">
            <v>Северо-Тямкинское</v>
          </cell>
          <cell r="V759" t="str">
            <v>1746</v>
          </cell>
        </row>
        <row r="760">
          <cell r="T760" t="str">
            <v>3052</v>
          </cell>
          <cell r="U760" t="str">
            <v>Северо-Уларское</v>
          </cell>
          <cell r="V760" t="str">
            <v>1006</v>
          </cell>
        </row>
        <row r="761">
          <cell r="T761" t="str">
            <v>4198</v>
          </cell>
          <cell r="U761" t="str">
            <v>Северо-Флеровское</v>
          </cell>
          <cell r="V761" t="str">
            <v>1322</v>
          </cell>
        </row>
        <row r="762">
          <cell r="T762" t="str">
            <v>1827</v>
          </cell>
          <cell r="U762" t="str">
            <v>Северо-Хадыженское</v>
          </cell>
          <cell r="V762" t="str">
            <v>1008</v>
          </cell>
        </row>
        <row r="763">
          <cell r="T763" t="str">
            <v>1463</v>
          </cell>
          <cell r="U763" t="str">
            <v>Северо-Ханчейское</v>
          </cell>
          <cell r="V763" t="str">
            <v>1720</v>
          </cell>
        </row>
        <row r="764">
          <cell r="T764" t="str">
            <v>1502</v>
          </cell>
          <cell r="U764" t="str">
            <v>Северо-Харампурское</v>
          </cell>
          <cell r="V764" t="str">
            <v>1005</v>
          </cell>
        </row>
        <row r="765">
          <cell r="T765" t="str">
            <v>2139</v>
          </cell>
          <cell r="U765" t="str">
            <v>Северо-Хохряковское</v>
          </cell>
          <cell r="V765" t="str">
            <v>1743</v>
          </cell>
        </row>
        <row r="766">
          <cell r="T766" t="str">
            <v>4265</v>
          </cell>
          <cell r="U766" t="str">
            <v>Северо-Шиханское</v>
          </cell>
          <cell r="V766" t="str">
            <v>1322</v>
          </cell>
        </row>
        <row r="767">
          <cell r="T767" t="str">
            <v>1423</v>
          </cell>
          <cell r="U767" t="str">
            <v>Северо-Юбилейное</v>
          </cell>
          <cell r="V767" t="str">
            <v>1004</v>
          </cell>
        </row>
        <row r="768">
          <cell r="T768" t="str">
            <v>1705</v>
          </cell>
          <cell r="U768" t="str">
            <v>Северско-Западно-Афипское</v>
          </cell>
          <cell r="V768" t="str">
            <v>1008</v>
          </cell>
        </row>
        <row r="769">
          <cell r="T769" t="str">
            <v>4199</v>
          </cell>
          <cell r="U769" t="str">
            <v>Селитьбенское</v>
          </cell>
          <cell r="V769" t="str">
            <v>1322</v>
          </cell>
        </row>
        <row r="770">
          <cell r="T770" t="str">
            <v>4200</v>
          </cell>
          <cell r="U770" t="str">
            <v>Семеновское</v>
          </cell>
          <cell r="V770" t="str">
            <v>1322</v>
          </cell>
        </row>
        <row r="771">
          <cell r="T771" t="str">
            <v>1284</v>
          </cell>
          <cell r="U771" t="str">
            <v>Семыкинское</v>
          </cell>
          <cell r="V771" t="str">
            <v>1619</v>
          </cell>
        </row>
        <row r="772">
          <cell r="T772" t="str">
            <v>4201</v>
          </cell>
          <cell r="U772" t="str">
            <v>Серноводское</v>
          </cell>
          <cell r="V772" t="str">
            <v>1322</v>
          </cell>
        </row>
        <row r="773">
          <cell r="T773" t="str">
            <v>4305</v>
          </cell>
          <cell r="U773" t="str">
            <v>Серноводское</v>
          </cell>
          <cell r="V773" t="str">
            <v>1669</v>
          </cell>
        </row>
        <row r="774">
          <cell r="T774" t="str">
            <v>4202</v>
          </cell>
          <cell r="U774" t="str">
            <v>Сидоровское</v>
          </cell>
          <cell r="V774" t="str">
            <v>1322</v>
          </cell>
        </row>
        <row r="775">
          <cell r="T775" t="str">
            <v>1388</v>
          </cell>
          <cell r="U775" t="str">
            <v>Скворцовское</v>
          </cell>
          <cell r="V775" t="str">
            <v>1770</v>
          </cell>
        </row>
        <row r="776">
          <cell r="T776" t="str">
            <v>4249</v>
          </cell>
          <cell r="U776" t="str">
            <v>Скифское</v>
          </cell>
          <cell r="V776" t="str">
            <v>1322</v>
          </cell>
        </row>
        <row r="777">
          <cell r="T777" t="str">
            <v>4203</v>
          </cell>
          <cell r="U777" t="str">
            <v>Славкинское</v>
          </cell>
          <cell r="V777" t="str">
            <v>1322</v>
          </cell>
        </row>
        <row r="778">
          <cell r="T778" t="str">
            <v>1840</v>
          </cell>
          <cell r="U778" t="str">
            <v>Славянское</v>
          </cell>
          <cell r="V778" t="str">
            <v>1008</v>
          </cell>
        </row>
        <row r="779">
          <cell r="T779" t="str">
            <v>2858</v>
          </cell>
          <cell r="U779" t="str">
            <v>Сладковское</v>
          </cell>
          <cell r="V779" t="str">
            <v>1008</v>
          </cell>
        </row>
        <row r="780">
          <cell r="T780" t="str">
            <v>1170</v>
          </cell>
          <cell r="U780" t="str">
            <v>Сложное</v>
          </cell>
          <cell r="V780" t="str">
            <v>1746</v>
          </cell>
        </row>
        <row r="781">
          <cell r="T781" t="str">
            <v>4204</v>
          </cell>
          <cell r="U781" t="str">
            <v>Смагинское</v>
          </cell>
          <cell r="V781" t="str">
            <v>1322</v>
          </cell>
        </row>
        <row r="782">
          <cell r="T782" t="str">
            <v>1389</v>
          </cell>
          <cell r="U782" t="str">
            <v>Смоляное</v>
          </cell>
          <cell r="V782" t="str">
            <v>1770</v>
          </cell>
        </row>
        <row r="783">
          <cell r="T783" t="str">
            <v>4238</v>
          </cell>
          <cell r="U783" t="str">
            <v>Советское</v>
          </cell>
          <cell r="V783" t="str">
            <v>1322</v>
          </cell>
        </row>
        <row r="784">
          <cell r="T784" t="str">
            <v>4010</v>
          </cell>
          <cell r="U784" t="str">
            <v>Советское</v>
          </cell>
          <cell r="V784" t="str">
            <v>1293</v>
          </cell>
        </row>
        <row r="785">
          <cell r="T785" t="str">
            <v>4073</v>
          </cell>
          <cell r="U785" t="str">
            <v>Советское (ХМАО)</v>
          </cell>
          <cell r="V785" t="str">
            <v>1293</v>
          </cell>
        </row>
        <row r="786">
          <cell r="T786" t="str">
            <v>1631</v>
          </cell>
          <cell r="U786" t="str">
            <v>Совхозное</v>
          </cell>
          <cell r="V786" t="str">
            <v>1006</v>
          </cell>
        </row>
        <row r="787">
          <cell r="T787" t="str">
            <v>3019</v>
          </cell>
          <cell r="U787" t="str">
            <v>Солкинское</v>
          </cell>
          <cell r="V787" t="str">
            <v>1176</v>
          </cell>
        </row>
        <row r="788">
          <cell r="T788" t="str">
            <v>4205</v>
          </cell>
          <cell r="U788" t="str">
            <v>Сологаевское</v>
          </cell>
          <cell r="V788" t="str">
            <v>1322</v>
          </cell>
        </row>
        <row r="789">
          <cell r="T789" t="str">
            <v>1409</v>
          </cell>
          <cell r="U789" t="str">
            <v>Солончаковое</v>
          </cell>
          <cell r="V789" t="str">
            <v>1004</v>
          </cell>
        </row>
        <row r="790">
          <cell r="T790" t="str">
            <v>4206</v>
          </cell>
          <cell r="U790" t="str">
            <v>Солоцкое</v>
          </cell>
          <cell r="V790" t="str">
            <v>1322</v>
          </cell>
        </row>
        <row r="791">
          <cell r="T791" t="str">
            <v>3089</v>
          </cell>
          <cell r="U791" t="str">
            <v>Соровское (Вост-Салым)</v>
          </cell>
          <cell r="V791" t="str">
            <v>1176</v>
          </cell>
        </row>
        <row r="792">
          <cell r="T792" t="str">
            <v>1390</v>
          </cell>
          <cell r="U792" t="str">
            <v>Сорочинско-Никольское</v>
          </cell>
          <cell r="V792" t="str">
            <v>1770</v>
          </cell>
        </row>
        <row r="793">
          <cell r="T793" t="str">
            <v>4207</v>
          </cell>
          <cell r="U793" t="str">
            <v>Сосновское</v>
          </cell>
          <cell r="V793" t="str">
            <v>1322</v>
          </cell>
        </row>
        <row r="794">
          <cell r="T794" t="str">
            <v>4208</v>
          </cell>
          <cell r="U794" t="str">
            <v>Софинско-Дзержинское</v>
          </cell>
          <cell r="V794" t="str">
            <v>1322</v>
          </cell>
        </row>
        <row r="795">
          <cell r="T795" t="str">
            <v>1619</v>
          </cell>
          <cell r="U795" t="str">
            <v>Союзное</v>
          </cell>
          <cell r="V795" t="str">
            <v>1006</v>
          </cell>
        </row>
        <row r="796">
          <cell r="T796" t="str">
            <v>1391</v>
          </cell>
          <cell r="U796" t="str">
            <v>Спасское</v>
          </cell>
          <cell r="V796" t="str">
            <v>1770</v>
          </cell>
        </row>
        <row r="797">
          <cell r="T797" t="str">
            <v>1392</v>
          </cell>
          <cell r="U797" t="str">
            <v>Спиридоновское</v>
          </cell>
          <cell r="V797" t="str">
            <v>1770</v>
          </cell>
        </row>
        <row r="798">
          <cell r="T798" t="str">
            <v>3021</v>
          </cell>
          <cell r="U798" t="str">
            <v>Среднебалыкское</v>
          </cell>
          <cell r="V798" t="str">
            <v>1176</v>
          </cell>
        </row>
        <row r="799">
          <cell r="T799" t="str">
            <v>3102</v>
          </cell>
          <cell r="U799" t="str">
            <v>Среднебалыкское (Южная часть)</v>
          </cell>
          <cell r="V799" t="str">
            <v>1176</v>
          </cell>
        </row>
        <row r="800">
          <cell r="T800" t="str">
            <v>1257</v>
          </cell>
          <cell r="U800" t="str">
            <v>Среднеботуобинское</v>
          </cell>
          <cell r="V800" t="str">
            <v>1726</v>
          </cell>
        </row>
        <row r="801">
          <cell r="T801" t="str">
            <v>1204</v>
          </cell>
          <cell r="U801" t="str">
            <v>Среднекеумское</v>
          </cell>
          <cell r="V801" t="str">
            <v>1746</v>
          </cell>
        </row>
        <row r="802">
          <cell r="T802" t="str">
            <v>3041</v>
          </cell>
          <cell r="U802" t="str">
            <v>Среднемакарихинское</v>
          </cell>
          <cell r="V802" t="str">
            <v>1099</v>
          </cell>
        </row>
        <row r="803">
          <cell r="T803" t="str">
            <v>3020</v>
          </cell>
          <cell r="U803" t="str">
            <v>Среднеугутское</v>
          </cell>
          <cell r="V803" t="str">
            <v>1176</v>
          </cell>
        </row>
        <row r="804">
          <cell r="T804" t="str">
            <v>2933</v>
          </cell>
          <cell r="U804" t="str">
            <v>Старогрозненское</v>
          </cell>
          <cell r="V804" t="str">
            <v>1032</v>
          </cell>
        </row>
        <row r="805">
          <cell r="T805" t="str">
            <v>4012</v>
          </cell>
          <cell r="U805" t="str">
            <v>Стрежевское</v>
          </cell>
          <cell r="V805" t="str">
            <v>1293</v>
          </cell>
        </row>
        <row r="806">
          <cell r="T806" t="str">
            <v>4086</v>
          </cell>
          <cell r="U806" t="str">
            <v>Стрежевское (ХМАО)</v>
          </cell>
          <cell r="V806" t="str">
            <v>1293</v>
          </cell>
        </row>
        <row r="807">
          <cell r="T807" t="str">
            <v>4209</v>
          </cell>
          <cell r="U807" t="str">
            <v>Стрельненское-Природоохр.зона</v>
          </cell>
          <cell r="V807" t="str">
            <v>1322</v>
          </cell>
        </row>
        <row r="808">
          <cell r="T808" t="str">
            <v>4210</v>
          </cell>
          <cell r="U808" t="str">
            <v>Субботинское</v>
          </cell>
          <cell r="V808" t="str">
            <v>1322</v>
          </cell>
        </row>
        <row r="809">
          <cell r="T809" t="str">
            <v>1441</v>
          </cell>
          <cell r="U809" t="str">
            <v>Суворовское</v>
          </cell>
          <cell r="V809" t="str">
            <v>1032</v>
          </cell>
        </row>
        <row r="810">
          <cell r="T810" t="str">
            <v>4254</v>
          </cell>
          <cell r="U810" t="str">
            <v>Сударовское</v>
          </cell>
          <cell r="V810" t="str">
            <v>1322</v>
          </cell>
        </row>
        <row r="811">
          <cell r="T811" t="str">
            <v>1244</v>
          </cell>
          <cell r="U811" t="str">
            <v>Сузунское</v>
          </cell>
          <cell r="V811" t="str">
            <v>1752</v>
          </cell>
        </row>
        <row r="812">
          <cell r="T812" t="str">
            <v>1197</v>
          </cell>
          <cell r="U812" t="str">
            <v>Султангулово-Заглядинское</v>
          </cell>
          <cell r="V812" t="str">
            <v>1755</v>
          </cell>
        </row>
        <row r="813">
          <cell r="T813" t="str">
            <v>3077</v>
          </cell>
          <cell r="U813" t="str">
            <v>Сундурско-Нязинское</v>
          </cell>
          <cell r="V813" t="str">
            <v>1253</v>
          </cell>
        </row>
        <row r="814">
          <cell r="T814" t="str">
            <v>4266</v>
          </cell>
          <cell r="U814" t="str">
            <v>Супоневское</v>
          </cell>
          <cell r="V814" t="str">
            <v>1322</v>
          </cell>
        </row>
        <row r="815">
          <cell r="T815" t="str">
            <v>4211</v>
          </cell>
          <cell r="U815" t="str">
            <v>Сургутское</v>
          </cell>
          <cell r="V815" t="str">
            <v>1322</v>
          </cell>
        </row>
        <row r="816">
          <cell r="T816" t="str">
            <v>2140</v>
          </cell>
          <cell r="U816" t="str">
            <v>Сусликовское</v>
          </cell>
          <cell r="V816" t="str">
            <v>1738</v>
          </cell>
        </row>
        <row r="817">
          <cell r="T817" t="str">
            <v>1632</v>
          </cell>
          <cell r="U817" t="str">
            <v>Сухановское</v>
          </cell>
          <cell r="V817" t="str">
            <v>1006</v>
          </cell>
        </row>
        <row r="818">
          <cell r="T818" t="str">
            <v>1404</v>
          </cell>
          <cell r="U818" t="str">
            <v>Сухокумское</v>
          </cell>
          <cell r="V818" t="str">
            <v>1004</v>
          </cell>
        </row>
        <row r="819">
          <cell r="T819" t="str">
            <v>4212</v>
          </cell>
          <cell r="U819" t="str">
            <v>Сызранское</v>
          </cell>
          <cell r="V819" t="str">
            <v>1322</v>
          </cell>
        </row>
        <row r="820">
          <cell r="T820" t="str">
            <v>1260</v>
          </cell>
          <cell r="U820" t="str">
            <v>Таврическое</v>
          </cell>
          <cell r="V820" t="str">
            <v>1746</v>
          </cell>
        </row>
        <row r="821">
          <cell r="T821" t="str">
            <v>4047</v>
          </cell>
          <cell r="U821" t="str">
            <v>Тагайское</v>
          </cell>
          <cell r="V821" t="str">
            <v>1293</v>
          </cell>
        </row>
        <row r="822">
          <cell r="T822" t="str">
            <v>1243</v>
          </cell>
          <cell r="U822" t="str">
            <v>Тагульское</v>
          </cell>
          <cell r="V822" t="str">
            <v>1752</v>
          </cell>
        </row>
        <row r="823">
          <cell r="T823" t="str">
            <v>4034</v>
          </cell>
          <cell r="U823" t="str">
            <v>Таловая площ.</v>
          </cell>
          <cell r="V823" t="str">
            <v>1293</v>
          </cell>
        </row>
        <row r="824">
          <cell r="T824" t="str">
            <v>1426</v>
          </cell>
          <cell r="U824" t="str">
            <v>Таловское</v>
          </cell>
          <cell r="V824" t="str">
            <v>1004</v>
          </cell>
        </row>
        <row r="825">
          <cell r="T825" t="str">
            <v>1157</v>
          </cell>
          <cell r="U825" t="str">
            <v>Тальцийское</v>
          </cell>
          <cell r="V825" t="str">
            <v>1746</v>
          </cell>
        </row>
        <row r="826">
          <cell r="T826" t="str">
            <v>1158</v>
          </cell>
          <cell r="U826" t="str">
            <v>Тамаргинское</v>
          </cell>
          <cell r="V826" t="str">
            <v>1746</v>
          </cell>
        </row>
        <row r="827">
          <cell r="T827" t="str">
            <v>4045</v>
          </cell>
          <cell r="U827" t="str">
            <v>Тамбаевское</v>
          </cell>
          <cell r="V827" t="str">
            <v>1293</v>
          </cell>
        </row>
        <row r="828">
          <cell r="T828" t="str">
            <v>1393</v>
          </cell>
          <cell r="U828" t="str">
            <v>Тананыкское</v>
          </cell>
          <cell r="V828" t="str">
            <v>1770</v>
          </cell>
        </row>
        <row r="829">
          <cell r="T829" t="str">
            <v>1514</v>
          </cell>
          <cell r="U829" t="str">
            <v>Тарасовское</v>
          </cell>
          <cell r="V829" t="str">
            <v>1005</v>
          </cell>
        </row>
        <row r="830">
          <cell r="T830" t="str">
            <v>1394</v>
          </cell>
          <cell r="U830" t="str">
            <v>Таращанское</v>
          </cell>
          <cell r="V830" t="str">
            <v>1770</v>
          </cell>
        </row>
        <row r="831">
          <cell r="T831" t="str">
            <v>3030</v>
          </cell>
          <cell r="U831" t="str">
            <v>Таркосейское</v>
          </cell>
          <cell r="V831" t="str">
            <v>1005</v>
          </cell>
        </row>
        <row r="832">
          <cell r="T832" t="str">
            <v>1198</v>
          </cell>
          <cell r="U832" t="str">
            <v>Тарханское</v>
          </cell>
          <cell r="V832" t="str">
            <v>1755</v>
          </cell>
        </row>
        <row r="833">
          <cell r="T833" t="str">
            <v>2151</v>
          </cell>
          <cell r="U833" t="str">
            <v>Твердиловское</v>
          </cell>
          <cell r="V833" t="str">
            <v>1721</v>
          </cell>
        </row>
        <row r="834">
          <cell r="T834" t="str">
            <v>4213</v>
          </cell>
          <cell r="U834" t="str">
            <v>Тверское</v>
          </cell>
          <cell r="V834" t="str">
            <v>1322</v>
          </cell>
        </row>
        <row r="835">
          <cell r="T835" t="str">
            <v>1505</v>
          </cell>
          <cell r="U835" t="str">
            <v>Текто-Харампурское</v>
          </cell>
          <cell r="V835" t="str">
            <v>1005</v>
          </cell>
        </row>
        <row r="836">
          <cell r="T836" t="str">
            <v>3022</v>
          </cell>
          <cell r="U836" t="str">
            <v>Тепловское</v>
          </cell>
          <cell r="V836" t="str">
            <v>1176</v>
          </cell>
        </row>
        <row r="837">
          <cell r="T837" t="str">
            <v>2846</v>
          </cell>
          <cell r="U837" t="str">
            <v>Терноватое</v>
          </cell>
          <cell r="V837" t="str">
            <v>1008</v>
          </cell>
        </row>
        <row r="838">
          <cell r="T838" t="str">
            <v>1476</v>
          </cell>
          <cell r="U838" t="str">
            <v>Терско-Камовский лицензионный блок</v>
          </cell>
          <cell r="V838" t="str">
            <v>1317</v>
          </cell>
        </row>
        <row r="839">
          <cell r="T839" t="str">
            <v>2994</v>
          </cell>
          <cell r="U839" t="str">
            <v>тестовое_2_изм2</v>
          </cell>
          <cell r="V839" t="str">
            <v>1000</v>
          </cell>
        </row>
        <row r="840">
          <cell r="T840" t="str">
            <v>1432</v>
          </cell>
          <cell r="U840" t="str">
            <v>Тианетское</v>
          </cell>
          <cell r="V840" t="str">
            <v>1004</v>
          </cell>
        </row>
        <row r="841">
          <cell r="T841" t="str">
            <v>1231</v>
          </cell>
          <cell r="U841" t="str">
            <v>Тимано-Печорская провинция (Берганты-Мыльский ЛУ)</v>
          </cell>
          <cell r="V841" t="str">
            <v>1741</v>
          </cell>
        </row>
        <row r="842">
          <cell r="T842" t="str">
            <v>1229</v>
          </cell>
          <cell r="U842" t="str">
            <v>Тимано-Печорская провинция (Восточно-Воргамусюрский ЛУ)</v>
          </cell>
          <cell r="V842" t="str">
            <v>1741</v>
          </cell>
        </row>
        <row r="843">
          <cell r="T843" t="str">
            <v>1228</v>
          </cell>
          <cell r="U843" t="str">
            <v>Тимано-Печорская провинция (Роговский лицензионный участок)</v>
          </cell>
          <cell r="V843" t="str">
            <v>1741</v>
          </cell>
        </row>
        <row r="844">
          <cell r="T844" t="str">
            <v>1230</v>
          </cell>
          <cell r="U844" t="str">
            <v>Тимано-Печорская провинция(Уч.№2 Гряды Чернышева и Хорейвер)</v>
          </cell>
          <cell r="V844" t="str">
            <v>1741</v>
          </cell>
        </row>
        <row r="845">
          <cell r="T845" t="str">
            <v>1248</v>
          </cell>
          <cell r="U845" t="str">
            <v>Тимеевское</v>
          </cell>
          <cell r="V845" t="str">
            <v>1253</v>
          </cell>
        </row>
        <row r="846">
          <cell r="T846" t="str">
            <v>1395</v>
          </cell>
          <cell r="U846" t="str">
            <v>Токское</v>
          </cell>
          <cell r="V846" t="str">
            <v>1770</v>
          </cell>
        </row>
        <row r="847">
          <cell r="T847" t="str">
            <v>1240</v>
          </cell>
          <cell r="U847" t="str">
            <v>Толузаковское</v>
          </cell>
          <cell r="V847" t="str">
            <v>1322</v>
          </cell>
        </row>
        <row r="848">
          <cell r="T848" t="str">
            <v>1639</v>
          </cell>
          <cell r="U848" t="str">
            <v>Торгайское</v>
          </cell>
          <cell r="V848" t="str">
            <v>1006</v>
          </cell>
        </row>
        <row r="849">
          <cell r="T849" t="str">
            <v>4042</v>
          </cell>
          <cell r="U849" t="str">
            <v>Трайгородское</v>
          </cell>
          <cell r="V849" t="str">
            <v>1293</v>
          </cell>
        </row>
        <row r="850">
          <cell r="T850" t="str">
            <v>4093</v>
          </cell>
          <cell r="U850" t="str">
            <v>Трайгородско-Кондаковское</v>
          </cell>
          <cell r="V850" t="str">
            <v>1293</v>
          </cell>
        </row>
        <row r="851">
          <cell r="T851" t="str">
            <v>1111</v>
          </cell>
          <cell r="U851" t="str">
            <v>Тунгор</v>
          </cell>
          <cell r="V851" t="str">
            <v>1001</v>
          </cell>
        </row>
        <row r="852">
          <cell r="T852" t="str">
            <v>1410</v>
          </cell>
          <cell r="U852" t="str">
            <v>Тюбинское</v>
          </cell>
          <cell r="V852" t="str">
            <v>1004</v>
          </cell>
        </row>
        <row r="853">
          <cell r="T853" t="str">
            <v>1218</v>
          </cell>
          <cell r="U853" t="str">
            <v>Тюменское</v>
          </cell>
          <cell r="V853" t="str">
            <v>1740</v>
          </cell>
        </row>
        <row r="854">
          <cell r="T854" t="str">
            <v>1159</v>
          </cell>
          <cell r="U854" t="str">
            <v>Тямкинское</v>
          </cell>
          <cell r="V854" t="str">
            <v>1746</v>
          </cell>
        </row>
        <row r="855">
          <cell r="T855" t="str">
            <v>1828</v>
          </cell>
          <cell r="U855" t="str">
            <v>Убеженское</v>
          </cell>
          <cell r="V855" t="str">
            <v>1008</v>
          </cell>
        </row>
        <row r="856">
          <cell r="T856" t="str">
            <v>4214</v>
          </cell>
          <cell r="U856" t="str">
            <v>Уваровское</v>
          </cell>
          <cell r="V856" t="str">
            <v>1322</v>
          </cell>
        </row>
        <row r="857">
          <cell r="T857" t="str">
            <v>3023</v>
          </cell>
          <cell r="U857" t="str">
            <v>Угутское</v>
          </cell>
          <cell r="V857" t="str">
            <v>1176</v>
          </cell>
        </row>
        <row r="858">
          <cell r="T858" t="str">
            <v>1129</v>
          </cell>
          <cell r="U858" t="str">
            <v>Узловое</v>
          </cell>
          <cell r="V858" t="str">
            <v>1001</v>
          </cell>
        </row>
        <row r="859">
          <cell r="T859" t="str">
            <v>1845</v>
          </cell>
          <cell r="U859" t="str">
            <v>Узун</v>
          </cell>
          <cell r="V859" t="str">
            <v>1008</v>
          </cell>
        </row>
        <row r="860">
          <cell r="T860" t="str">
            <v>1224</v>
          </cell>
          <cell r="U860" t="str">
            <v>Узунское</v>
          </cell>
          <cell r="V860" t="str">
            <v>1742</v>
          </cell>
        </row>
        <row r="861">
          <cell r="T861" t="str">
            <v>1106</v>
          </cell>
          <cell r="U861" t="str">
            <v>Уйглекуты</v>
          </cell>
          <cell r="V861" t="str">
            <v>1220</v>
          </cell>
        </row>
        <row r="862">
          <cell r="T862" t="str">
            <v>1829</v>
          </cell>
          <cell r="U862" t="str">
            <v>Украинское</v>
          </cell>
          <cell r="V862" t="str">
            <v>1008</v>
          </cell>
        </row>
        <row r="863">
          <cell r="T863" t="str">
            <v>1199</v>
          </cell>
          <cell r="U863" t="str">
            <v>Умирское</v>
          </cell>
          <cell r="V863" t="str">
            <v>1755</v>
          </cell>
        </row>
        <row r="864">
          <cell r="T864" t="str">
            <v>2953</v>
          </cell>
          <cell r="U864" t="str">
            <v>Уренгойское</v>
          </cell>
          <cell r="V864" t="str">
            <v>1744</v>
          </cell>
        </row>
        <row r="865">
          <cell r="T865" t="str">
            <v>1160</v>
          </cell>
          <cell r="U865" t="str">
            <v>Урненское</v>
          </cell>
          <cell r="V865" t="str">
            <v>1746</v>
          </cell>
        </row>
        <row r="866">
          <cell r="T866" t="str">
            <v>1614</v>
          </cell>
          <cell r="U866" t="str">
            <v>Урожайненское</v>
          </cell>
          <cell r="V866" t="str">
            <v>1006</v>
          </cell>
        </row>
        <row r="867">
          <cell r="T867" t="str">
            <v>3042</v>
          </cell>
          <cell r="U867" t="str">
            <v>Усино-Кушшорское</v>
          </cell>
          <cell r="V867" t="str">
            <v>1099</v>
          </cell>
        </row>
        <row r="868">
          <cell r="T868" t="str">
            <v>9997</v>
          </cell>
          <cell r="U868" t="str">
            <v>Усинский район (КОМИ)</v>
          </cell>
          <cell r="V868" t="str">
            <v>1000</v>
          </cell>
        </row>
        <row r="869">
          <cell r="T869" t="str">
            <v>3024</v>
          </cell>
          <cell r="U869" t="str">
            <v>Усть-Балыкское</v>
          </cell>
          <cell r="V869" t="str">
            <v>1176</v>
          </cell>
        </row>
        <row r="870">
          <cell r="T870" t="str">
            <v>1161</v>
          </cell>
          <cell r="U870" t="str">
            <v>Усть-Тегусское</v>
          </cell>
          <cell r="V870" t="str">
            <v>1746</v>
          </cell>
        </row>
        <row r="871">
          <cell r="T871" t="str">
            <v>1128</v>
          </cell>
          <cell r="U871" t="str">
            <v>Усть-Томи</v>
          </cell>
          <cell r="V871" t="str">
            <v>1001</v>
          </cell>
        </row>
        <row r="872">
          <cell r="T872" t="str">
            <v>1517</v>
          </cell>
          <cell r="U872" t="str">
            <v>Усть-Харампурское</v>
          </cell>
          <cell r="V872" t="str">
            <v>1005</v>
          </cell>
        </row>
        <row r="873">
          <cell r="T873" t="str">
            <v>2910</v>
          </cell>
          <cell r="U873" t="str">
            <v>Усть-Часельское</v>
          </cell>
          <cell r="V873" t="str">
            <v>1617</v>
          </cell>
        </row>
        <row r="874">
          <cell r="T874" t="str">
            <v>1126</v>
          </cell>
          <cell r="U874" t="str">
            <v>Усть-Эвай</v>
          </cell>
          <cell r="V874" t="str">
            <v>1001</v>
          </cell>
        </row>
        <row r="875">
          <cell r="T875" t="str">
            <v>4215</v>
          </cell>
          <cell r="U875" t="str">
            <v>Утевское</v>
          </cell>
          <cell r="V875" t="str">
            <v>1322</v>
          </cell>
        </row>
        <row r="876">
          <cell r="T876" t="str">
            <v>3025</v>
          </cell>
          <cell r="U876" t="str">
            <v>Фаинское</v>
          </cell>
          <cell r="V876" t="str">
            <v>1176</v>
          </cell>
        </row>
        <row r="877">
          <cell r="T877" t="str">
            <v>2908</v>
          </cell>
          <cell r="U877" t="str">
            <v>Фахировское</v>
          </cell>
          <cell r="V877" t="str">
            <v>1617</v>
          </cell>
        </row>
        <row r="878">
          <cell r="T878" t="str">
            <v>4216</v>
          </cell>
          <cell r="U878" t="str">
            <v>Фестивальное</v>
          </cell>
          <cell r="V878" t="str">
            <v>1322</v>
          </cell>
        </row>
        <row r="879">
          <cell r="T879" t="str">
            <v>1506</v>
          </cell>
          <cell r="U879" t="str">
            <v>Фестивальное</v>
          </cell>
          <cell r="V879" t="str">
            <v>1005</v>
          </cell>
        </row>
        <row r="880">
          <cell r="T880" t="str">
            <v>1641</v>
          </cell>
          <cell r="U880" t="str">
            <v>Фроловское</v>
          </cell>
          <cell r="V880" t="str">
            <v>1006</v>
          </cell>
        </row>
        <row r="881">
          <cell r="T881" t="str">
            <v>1841</v>
          </cell>
          <cell r="U881" t="str">
            <v>Фрунзенское</v>
          </cell>
          <cell r="V881" t="str">
            <v>1008</v>
          </cell>
        </row>
        <row r="882">
          <cell r="T882" t="str">
            <v>1830</v>
          </cell>
          <cell r="U882" t="str">
            <v>Хадыженская площадка</v>
          </cell>
          <cell r="V882" t="str">
            <v>1008</v>
          </cell>
        </row>
        <row r="883">
          <cell r="T883" t="str">
            <v>1831</v>
          </cell>
          <cell r="U883" t="str">
            <v>Хадыженское</v>
          </cell>
          <cell r="V883" t="str">
            <v>1008</v>
          </cell>
        </row>
        <row r="884">
          <cell r="T884" t="str">
            <v>2906</v>
          </cell>
          <cell r="U884" t="str">
            <v>Хадыженско-Нефтегорское</v>
          </cell>
          <cell r="V884" t="str">
            <v>1008</v>
          </cell>
        </row>
        <row r="885">
          <cell r="T885" t="str">
            <v>1462</v>
          </cell>
          <cell r="U885" t="str">
            <v>Хадырьяхинское</v>
          </cell>
          <cell r="V885" t="str">
            <v>1720</v>
          </cell>
        </row>
        <row r="886">
          <cell r="T886" t="str">
            <v>2936</v>
          </cell>
          <cell r="U886" t="str">
            <v>Ханкальское</v>
          </cell>
          <cell r="V886" t="str">
            <v>1032</v>
          </cell>
        </row>
        <row r="887">
          <cell r="T887" t="str">
            <v>1501</v>
          </cell>
          <cell r="U887" t="str">
            <v>Харампурское</v>
          </cell>
          <cell r="V887" t="str">
            <v>1617</v>
          </cell>
        </row>
        <row r="888">
          <cell r="T888" t="str">
            <v>2522</v>
          </cell>
          <cell r="U888" t="str">
            <v>Харампур-Таркинское</v>
          </cell>
          <cell r="V888" t="str">
            <v>1005</v>
          </cell>
        </row>
        <row r="889">
          <cell r="T889" t="str">
            <v>1202</v>
          </cell>
          <cell r="U889" t="str">
            <v>Харбижинское</v>
          </cell>
          <cell r="V889" t="str">
            <v>1014</v>
          </cell>
        </row>
        <row r="890">
          <cell r="T890" t="str">
            <v>2914</v>
          </cell>
          <cell r="U890" t="str">
            <v>Хасырейское (НАО)</v>
          </cell>
          <cell r="V890" t="str">
            <v>1099</v>
          </cell>
        </row>
        <row r="891">
          <cell r="T891" t="str">
            <v>2934</v>
          </cell>
          <cell r="U891" t="str">
            <v>Хаян-Кортовское</v>
          </cell>
          <cell r="V891" t="str">
            <v>1032</v>
          </cell>
        </row>
        <row r="892">
          <cell r="T892" t="str">
            <v>4217</v>
          </cell>
          <cell r="U892" t="str">
            <v>Хилковское</v>
          </cell>
          <cell r="V892" t="str">
            <v>1322</v>
          </cell>
        </row>
        <row r="893">
          <cell r="T893" t="str">
            <v>1521</v>
          </cell>
          <cell r="U893" t="str">
            <v>Холмистое</v>
          </cell>
          <cell r="V893" t="str">
            <v>1005</v>
          </cell>
        </row>
        <row r="894">
          <cell r="T894" t="str">
            <v>1832</v>
          </cell>
          <cell r="U894" t="str">
            <v>Холмское</v>
          </cell>
          <cell r="V894" t="str">
            <v>1008</v>
          </cell>
        </row>
        <row r="895">
          <cell r="T895" t="str">
            <v>4218</v>
          </cell>
          <cell r="U895" t="str">
            <v>Хомяковское</v>
          </cell>
          <cell r="V895" t="str">
            <v>1322</v>
          </cell>
        </row>
        <row r="896">
          <cell r="T896" t="str">
            <v>1833</v>
          </cell>
          <cell r="U896" t="str">
            <v>Хопры</v>
          </cell>
          <cell r="V896" t="str">
            <v>1008</v>
          </cell>
        </row>
        <row r="897">
          <cell r="T897" t="str">
            <v>1209</v>
          </cell>
          <cell r="U897" t="str">
            <v>Хохловское</v>
          </cell>
          <cell r="V897" t="str">
            <v>1764</v>
          </cell>
        </row>
        <row r="898">
          <cell r="T898" t="str">
            <v>2146</v>
          </cell>
          <cell r="U898" t="str">
            <v>Хохряковское</v>
          </cell>
          <cell r="V898" t="str">
            <v>1737</v>
          </cell>
        </row>
        <row r="899">
          <cell r="T899" t="str">
            <v>4235</v>
          </cell>
          <cell r="U899" t="str">
            <v>Хребтовое</v>
          </cell>
          <cell r="V899" t="str">
            <v>1322</v>
          </cell>
        </row>
        <row r="900">
          <cell r="T900" t="str">
            <v>1396</v>
          </cell>
          <cell r="U900" t="str">
            <v>Царичанское</v>
          </cell>
          <cell r="V900" t="str">
            <v>1770</v>
          </cell>
        </row>
        <row r="901">
          <cell r="T901" t="str">
            <v>2152</v>
          </cell>
          <cell r="U901" t="str">
            <v>Центральная Оха</v>
          </cell>
          <cell r="V901" t="str">
            <v>1001</v>
          </cell>
        </row>
        <row r="902">
          <cell r="T902" t="str">
            <v>2136</v>
          </cell>
          <cell r="U902" t="str">
            <v>Центрально-Алымское</v>
          </cell>
          <cell r="V902" t="str">
            <v>1765</v>
          </cell>
        </row>
        <row r="903">
          <cell r="T903" t="str">
            <v>4017</v>
          </cell>
          <cell r="U903" t="str">
            <v>Центрально-Вахская площ.</v>
          </cell>
          <cell r="V903" t="str">
            <v>1293</v>
          </cell>
        </row>
        <row r="904">
          <cell r="T904" t="str">
            <v>1422</v>
          </cell>
          <cell r="U904" t="str">
            <v>Центральное</v>
          </cell>
          <cell r="V904" t="str">
            <v>1004</v>
          </cell>
        </row>
        <row r="905">
          <cell r="T905" t="str">
            <v>1283</v>
          </cell>
          <cell r="U905" t="str">
            <v>Центрально-Кожевское</v>
          </cell>
          <cell r="V905" t="str">
            <v>1619</v>
          </cell>
        </row>
        <row r="906">
          <cell r="T906" t="str">
            <v>2923</v>
          </cell>
          <cell r="U906" t="str">
            <v>Центральнохорейверское</v>
          </cell>
          <cell r="V906" t="str">
            <v>1088</v>
          </cell>
        </row>
        <row r="907">
          <cell r="T907" t="str">
            <v>1226</v>
          </cell>
          <cell r="U907" t="str">
            <v>Чайво</v>
          </cell>
          <cell r="V907" t="str">
            <v>1000</v>
          </cell>
        </row>
        <row r="908">
          <cell r="T908" t="str">
            <v>4090</v>
          </cell>
          <cell r="U908" t="str">
            <v>Чапаевское</v>
          </cell>
          <cell r="V908" t="str">
            <v>1293</v>
          </cell>
        </row>
        <row r="909">
          <cell r="T909" t="str">
            <v>2912</v>
          </cell>
          <cell r="U909" t="str">
            <v>Чатылькинское</v>
          </cell>
          <cell r="V909" t="str">
            <v>1005</v>
          </cell>
        </row>
        <row r="910">
          <cell r="T910" t="str">
            <v>2944</v>
          </cell>
          <cell r="U910" t="str">
            <v>Червленое</v>
          </cell>
          <cell r="V910" t="str">
            <v>1032</v>
          </cell>
        </row>
        <row r="911">
          <cell r="T911" t="str">
            <v>2915</v>
          </cell>
          <cell r="U911" t="str">
            <v>Черпаюское (НАО)</v>
          </cell>
          <cell r="V911" t="str">
            <v>1099</v>
          </cell>
        </row>
        <row r="912">
          <cell r="T912" t="str">
            <v>1208</v>
          </cell>
          <cell r="U912" t="str">
            <v>Чехлонейское</v>
          </cell>
          <cell r="V912" t="str">
            <v>1764</v>
          </cell>
        </row>
        <row r="913">
          <cell r="T913" t="str">
            <v>4219</v>
          </cell>
          <cell r="U913" t="str">
            <v>Чеховское</v>
          </cell>
          <cell r="V913" t="str">
            <v>1322</v>
          </cell>
        </row>
        <row r="914">
          <cell r="T914" t="str">
            <v>4013</v>
          </cell>
          <cell r="U914" t="str">
            <v>Чкаловское</v>
          </cell>
          <cell r="V914" t="str">
            <v>1293</v>
          </cell>
        </row>
        <row r="915">
          <cell r="T915" t="str">
            <v>3095</v>
          </cell>
          <cell r="U915" t="str">
            <v>Чулпанское</v>
          </cell>
          <cell r="V915" t="str">
            <v>1322</v>
          </cell>
        </row>
        <row r="916">
          <cell r="T916" t="str">
            <v>2956</v>
          </cell>
          <cell r="U916" t="str">
            <v>Чумаковское</v>
          </cell>
          <cell r="V916" t="str">
            <v>1008</v>
          </cell>
        </row>
        <row r="917">
          <cell r="T917" t="str">
            <v>3078</v>
          </cell>
          <cell r="U917" t="str">
            <v>Чутырско-Киенгопское</v>
          </cell>
          <cell r="V917" t="str">
            <v>1253</v>
          </cell>
        </row>
        <row r="918">
          <cell r="T918" t="str">
            <v>1431</v>
          </cell>
          <cell r="U918" t="str">
            <v>Шамхал-Булак</v>
          </cell>
          <cell r="V918" t="str">
            <v>1143</v>
          </cell>
        </row>
        <row r="919">
          <cell r="T919" t="str">
            <v>1147</v>
          </cell>
          <cell r="U919" t="str">
            <v>Шарканское</v>
          </cell>
          <cell r="V919" t="str">
            <v>1253</v>
          </cell>
        </row>
        <row r="920">
          <cell r="T920" t="str">
            <v>4267</v>
          </cell>
          <cell r="U920" t="str">
            <v>Шарлыкское</v>
          </cell>
          <cell r="V920" t="str">
            <v>1322</v>
          </cell>
        </row>
        <row r="921">
          <cell r="T921" t="str">
            <v>1835</v>
          </cell>
          <cell r="U921" t="str">
            <v>Шептальское</v>
          </cell>
          <cell r="V921" t="str">
            <v>1008</v>
          </cell>
        </row>
        <row r="922">
          <cell r="T922" t="str">
            <v>1843</v>
          </cell>
          <cell r="U922" t="str">
            <v>Ширванское (Адыгея)</v>
          </cell>
          <cell r="V922" t="str">
            <v>1008</v>
          </cell>
        </row>
        <row r="923">
          <cell r="T923" t="str">
            <v>1834</v>
          </cell>
          <cell r="U923" t="str">
            <v>Широкая Балка</v>
          </cell>
          <cell r="V923" t="str">
            <v>1008</v>
          </cell>
        </row>
        <row r="924">
          <cell r="T924" t="str">
            <v>1397</v>
          </cell>
          <cell r="U924" t="str">
            <v>Широкодольское</v>
          </cell>
          <cell r="V924" t="str">
            <v>1770</v>
          </cell>
        </row>
        <row r="925">
          <cell r="T925" t="str">
            <v>4061</v>
          </cell>
          <cell r="U925" t="str">
            <v>Широтное</v>
          </cell>
          <cell r="V925" t="str">
            <v>1293</v>
          </cell>
        </row>
        <row r="926">
          <cell r="T926" t="str">
            <v>4268</v>
          </cell>
          <cell r="U926" t="str">
            <v>Шиханское</v>
          </cell>
          <cell r="V926" t="str">
            <v>1322</v>
          </cell>
        </row>
        <row r="927">
          <cell r="T927" t="str">
            <v>1241</v>
          </cell>
          <cell r="U927" t="str">
            <v>Школьное</v>
          </cell>
          <cell r="V927" t="str">
            <v>1755</v>
          </cell>
        </row>
        <row r="928">
          <cell r="T928" t="str">
            <v>4220</v>
          </cell>
          <cell r="U928" t="str">
            <v>Шпильское</v>
          </cell>
          <cell r="V928" t="str">
            <v>1322</v>
          </cell>
        </row>
        <row r="929">
          <cell r="T929" t="str">
            <v>1398</v>
          </cell>
          <cell r="U929" t="str">
            <v>Шулаевское</v>
          </cell>
          <cell r="V929" t="str">
            <v>1770</v>
          </cell>
        </row>
        <row r="930">
          <cell r="T930" t="str">
            <v>4221</v>
          </cell>
          <cell r="U930" t="str">
            <v>Шумолгинское</v>
          </cell>
          <cell r="V930" t="str">
            <v>1322</v>
          </cell>
        </row>
        <row r="931">
          <cell r="T931" t="str">
            <v>1115</v>
          </cell>
          <cell r="U931" t="str">
            <v>Шхунное</v>
          </cell>
          <cell r="V931" t="str">
            <v>1001</v>
          </cell>
        </row>
        <row r="932">
          <cell r="T932" t="str">
            <v>1628</v>
          </cell>
          <cell r="U932" t="str">
            <v>Эбелекское</v>
          </cell>
          <cell r="V932" t="str">
            <v>1006</v>
          </cell>
        </row>
        <row r="933">
          <cell r="T933" t="str">
            <v>2935</v>
          </cell>
          <cell r="U933" t="str">
            <v>Эльдаровское</v>
          </cell>
          <cell r="V933" t="str">
            <v>1032</v>
          </cell>
        </row>
        <row r="934">
          <cell r="T934" t="str">
            <v>1419</v>
          </cell>
          <cell r="U934" t="str">
            <v>Эмировское</v>
          </cell>
          <cell r="V934" t="str">
            <v>1004</v>
          </cell>
        </row>
        <row r="935">
          <cell r="T935" t="str">
            <v>1253</v>
          </cell>
          <cell r="U935" t="str">
            <v>Эниторское</v>
          </cell>
          <cell r="V935" t="str">
            <v>1737</v>
          </cell>
        </row>
        <row r="936">
          <cell r="T936" t="str">
            <v>1281</v>
          </cell>
          <cell r="U936" t="str">
            <v>Эриклейское</v>
          </cell>
          <cell r="V936" t="str">
            <v>1322</v>
          </cell>
        </row>
        <row r="937">
          <cell r="T937" t="str">
            <v>1101</v>
          </cell>
          <cell r="U937" t="str">
            <v>Эхаби</v>
          </cell>
          <cell r="V937" t="str">
            <v>1001</v>
          </cell>
        </row>
        <row r="938">
          <cell r="T938" t="str">
            <v>1414</v>
          </cell>
          <cell r="U938" t="str">
            <v>Юбилейное</v>
          </cell>
          <cell r="V938" t="str">
            <v>1004</v>
          </cell>
        </row>
        <row r="939">
          <cell r="T939" t="str">
            <v>4222</v>
          </cell>
          <cell r="U939" t="str">
            <v>Юдинское</v>
          </cell>
          <cell r="V939" t="str">
            <v>1322</v>
          </cell>
        </row>
        <row r="940">
          <cell r="T940" t="str">
            <v>3043</v>
          </cell>
          <cell r="U940" t="str">
            <v>Южно-Баганское</v>
          </cell>
          <cell r="V940" t="str">
            <v>1099</v>
          </cell>
        </row>
        <row r="941">
          <cell r="T941" t="str">
            <v>3026</v>
          </cell>
          <cell r="U941" t="str">
            <v>Южно-Балыкское</v>
          </cell>
          <cell r="V941" t="str">
            <v>1176</v>
          </cell>
        </row>
        <row r="942">
          <cell r="T942" t="str">
            <v>1255</v>
          </cell>
          <cell r="U942" t="str">
            <v>Южно-Барсуковское</v>
          </cell>
          <cell r="V942" t="str">
            <v>1322</v>
          </cell>
        </row>
        <row r="943">
          <cell r="T943" t="str">
            <v>1439</v>
          </cell>
          <cell r="U943" t="str">
            <v>Южно-Буйнакское</v>
          </cell>
          <cell r="V943" t="str">
            <v>1004</v>
          </cell>
        </row>
        <row r="944">
          <cell r="T944" t="str">
            <v>4244</v>
          </cell>
          <cell r="U944" t="str">
            <v>Южно-Бутлеровское</v>
          </cell>
          <cell r="V944" t="str">
            <v>1322</v>
          </cell>
        </row>
        <row r="945">
          <cell r="T945" t="str">
            <v>1162</v>
          </cell>
          <cell r="U945" t="str">
            <v>Южно-Венихъяртское</v>
          </cell>
          <cell r="V945" t="str">
            <v>1746</v>
          </cell>
        </row>
        <row r="946">
          <cell r="T946" t="str">
            <v>3044</v>
          </cell>
          <cell r="U946" t="str">
            <v>Южно-Веякское</v>
          </cell>
          <cell r="V946" t="str">
            <v>1099</v>
          </cell>
        </row>
        <row r="947">
          <cell r="T947" t="str">
            <v>1270</v>
          </cell>
          <cell r="U947" t="str">
            <v>Южно-Волостновское</v>
          </cell>
          <cell r="V947" t="str">
            <v>1770</v>
          </cell>
        </row>
        <row r="948">
          <cell r="T948" t="str">
            <v>1163</v>
          </cell>
          <cell r="U948" t="str">
            <v>Южно-Гавриковское</v>
          </cell>
          <cell r="V948" t="str">
            <v>1746</v>
          </cell>
        </row>
        <row r="949">
          <cell r="T949" t="str">
            <v>1459</v>
          </cell>
          <cell r="U949" t="str">
            <v>Южно-Геологическое</v>
          </cell>
          <cell r="V949" t="str">
            <v>1720</v>
          </cell>
        </row>
        <row r="950">
          <cell r="T950" t="str">
            <v>1268</v>
          </cell>
          <cell r="U950" t="str">
            <v>Южно-Даниловское</v>
          </cell>
          <cell r="V950" t="str">
            <v>1000</v>
          </cell>
        </row>
        <row r="951">
          <cell r="T951" t="str">
            <v>1611</v>
          </cell>
          <cell r="U951" t="str">
            <v>Южное</v>
          </cell>
          <cell r="V951" t="str">
            <v>1006</v>
          </cell>
        </row>
        <row r="952">
          <cell r="T952" t="str">
            <v>3079</v>
          </cell>
          <cell r="U952" t="str">
            <v>Южно-Киенгопское</v>
          </cell>
          <cell r="V952" t="str">
            <v>1253</v>
          </cell>
        </row>
        <row r="953">
          <cell r="T953" t="str">
            <v>1470</v>
          </cell>
          <cell r="U953" t="str">
            <v>Южно-Ключевое</v>
          </cell>
          <cell r="V953" t="str">
            <v>1008</v>
          </cell>
        </row>
        <row r="954">
          <cell r="T954" t="str">
            <v>3047</v>
          </cell>
          <cell r="U954" t="str">
            <v>Южно-Ключевое(вост.залив, р-н скв.411)</v>
          </cell>
          <cell r="V954" t="str">
            <v>1008</v>
          </cell>
        </row>
        <row r="955">
          <cell r="T955" t="str">
            <v>1433</v>
          </cell>
          <cell r="U955" t="str">
            <v>Южно-Кумухское</v>
          </cell>
          <cell r="V955" t="str">
            <v>1004</v>
          </cell>
        </row>
        <row r="956">
          <cell r="T956" t="str">
            <v>1143</v>
          </cell>
          <cell r="U956" t="str">
            <v>Южно-Лиственское</v>
          </cell>
          <cell r="V956" t="str">
            <v>1253</v>
          </cell>
        </row>
        <row r="957">
          <cell r="T957" t="str">
            <v>1144</v>
          </cell>
          <cell r="U957" t="str">
            <v>Южно-Люкское</v>
          </cell>
          <cell r="V957" t="str">
            <v>1253</v>
          </cell>
        </row>
        <row r="958">
          <cell r="T958" t="str">
            <v>2857</v>
          </cell>
          <cell r="U958" t="str">
            <v>Южно-Морозовское</v>
          </cell>
          <cell r="V958" t="str">
            <v>1008</v>
          </cell>
        </row>
        <row r="959">
          <cell r="T959" t="str">
            <v>4223</v>
          </cell>
          <cell r="U959" t="str">
            <v>Южно-Неприковское</v>
          </cell>
          <cell r="V959" t="str">
            <v>1322</v>
          </cell>
        </row>
        <row r="960">
          <cell r="T960" t="str">
            <v>4224</v>
          </cell>
          <cell r="U960" t="str">
            <v>Южно-Орловское</v>
          </cell>
          <cell r="V960" t="str">
            <v>1322</v>
          </cell>
        </row>
        <row r="961">
          <cell r="T961" t="str">
            <v>1600</v>
          </cell>
          <cell r="U961" t="str">
            <v>Южно-Острогорское</v>
          </cell>
          <cell r="V961" t="str">
            <v>1006</v>
          </cell>
        </row>
        <row r="962">
          <cell r="T962" t="str">
            <v>1205</v>
          </cell>
          <cell r="U962" t="str">
            <v>Южно-Петьегское</v>
          </cell>
          <cell r="V962" t="str">
            <v>1746</v>
          </cell>
        </row>
        <row r="963">
          <cell r="T963" t="str">
            <v>1642</v>
          </cell>
          <cell r="U963" t="str">
            <v>Южно-Поварковское</v>
          </cell>
          <cell r="V963" t="str">
            <v>1006</v>
          </cell>
        </row>
        <row r="964">
          <cell r="T964" t="str">
            <v>1460</v>
          </cell>
          <cell r="U964" t="str">
            <v>Южно-Пырейное</v>
          </cell>
          <cell r="V964" t="str">
            <v>1720</v>
          </cell>
        </row>
        <row r="965">
          <cell r="T965" t="str">
            <v>1399</v>
          </cell>
          <cell r="U965" t="str">
            <v>Южно-Радовское</v>
          </cell>
          <cell r="V965" t="str">
            <v>1770</v>
          </cell>
        </row>
        <row r="966">
          <cell r="T966" t="str">
            <v>3082</v>
          </cell>
          <cell r="U966" t="str">
            <v>Южно-Русское</v>
          </cell>
          <cell r="V966" t="str">
            <v>1005</v>
          </cell>
        </row>
        <row r="967">
          <cell r="T967" t="str">
            <v>4272</v>
          </cell>
          <cell r="U967" t="str">
            <v>Южно-Славкинское</v>
          </cell>
          <cell r="V967" t="str">
            <v>1322</v>
          </cell>
        </row>
        <row r="968">
          <cell r="T968" t="str">
            <v>2847</v>
          </cell>
          <cell r="U968" t="str">
            <v>Южно-Сладковское</v>
          </cell>
          <cell r="V968" t="str">
            <v>1008</v>
          </cell>
        </row>
        <row r="969">
          <cell r="T969" t="str">
            <v>1400</v>
          </cell>
          <cell r="U969" t="str">
            <v>Южно-Спиридоновское</v>
          </cell>
          <cell r="V969" t="str">
            <v>1770</v>
          </cell>
        </row>
        <row r="970">
          <cell r="T970" t="str">
            <v>1200</v>
          </cell>
          <cell r="U970" t="str">
            <v>Южно-Султангуловское</v>
          </cell>
          <cell r="V970" t="str">
            <v>1755</v>
          </cell>
        </row>
        <row r="971">
          <cell r="T971" t="str">
            <v>3027</v>
          </cell>
          <cell r="U971" t="str">
            <v>Южно-Сургутское</v>
          </cell>
          <cell r="V971" t="str">
            <v>1214</v>
          </cell>
        </row>
        <row r="972">
          <cell r="T972" t="str">
            <v>1402</v>
          </cell>
          <cell r="U972" t="str">
            <v>Южно-Сухокумское</v>
          </cell>
          <cell r="V972" t="str">
            <v>1004</v>
          </cell>
        </row>
        <row r="973">
          <cell r="T973" t="str">
            <v>1416</v>
          </cell>
          <cell r="U973" t="str">
            <v>Южно-Таловское</v>
          </cell>
          <cell r="V973" t="str">
            <v>1004</v>
          </cell>
        </row>
        <row r="974">
          <cell r="T974" t="str">
            <v>4048</v>
          </cell>
          <cell r="U974" t="str">
            <v>Южно-Тамбаевское</v>
          </cell>
          <cell r="V974" t="str">
            <v>1293</v>
          </cell>
        </row>
        <row r="975">
          <cell r="T975" t="str">
            <v>1516</v>
          </cell>
          <cell r="U975" t="str">
            <v>Южно-Тарасовское</v>
          </cell>
          <cell r="V975" t="str">
            <v>1005</v>
          </cell>
        </row>
        <row r="976">
          <cell r="T976" t="str">
            <v>1523</v>
          </cell>
          <cell r="U976" t="str">
            <v>Южно-Таркосалинское</v>
          </cell>
          <cell r="V976" t="str">
            <v>1005</v>
          </cell>
        </row>
        <row r="977">
          <cell r="T977" t="str">
            <v>1842</v>
          </cell>
          <cell r="U977" t="str">
            <v>Южно-Хадыженское</v>
          </cell>
          <cell r="V977" t="str">
            <v>1008</v>
          </cell>
        </row>
        <row r="978">
          <cell r="T978" t="str">
            <v>1503</v>
          </cell>
          <cell r="U978" t="str">
            <v>Южно-Харампурское</v>
          </cell>
          <cell r="V978" t="str">
            <v>1005</v>
          </cell>
        </row>
        <row r="979">
          <cell r="T979" t="str">
            <v>4252</v>
          </cell>
          <cell r="U979" t="str">
            <v>Южно-Черемшанское</v>
          </cell>
          <cell r="V979" t="str">
            <v>1357</v>
          </cell>
        </row>
        <row r="980">
          <cell r="T980" t="str">
            <v>4063</v>
          </cell>
          <cell r="U980" t="str">
            <v>Южно-Черемшанское</v>
          </cell>
          <cell r="V980" t="str">
            <v>1293</v>
          </cell>
        </row>
        <row r="981">
          <cell r="T981" t="str">
            <v>1800</v>
          </cell>
          <cell r="U981" t="str">
            <v>ЮМГ</v>
          </cell>
          <cell r="V981" t="str">
            <v>1008</v>
          </cell>
        </row>
        <row r="982">
          <cell r="T982" t="str">
            <v>4250</v>
          </cell>
          <cell r="U982" t="str">
            <v>Юрубчено-Тохомское</v>
          </cell>
          <cell r="V982" t="str">
            <v>1317</v>
          </cell>
        </row>
        <row r="983">
          <cell r="T983" t="str">
            <v>1469</v>
          </cell>
          <cell r="U983" t="str">
            <v>Ютырмальское</v>
          </cell>
          <cell r="V983" t="str">
            <v>1617</v>
          </cell>
        </row>
        <row r="984">
          <cell r="T984" t="str">
            <v>4225</v>
          </cell>
          <cell r="U984" t="str">
            <v>Яблоневское</v>
          </cell>
          <cell r="V984" t="str">
            <v>1322</v>
          </cell>
        </row>
        <row r="985">
          <cell r="T985" t="str">
            <v>4226</v>
          </cell>
          <cell r="U985" t="str">
            <v>Яблоневый овраг-Природоохр.зона</v>
          </cell>
          <cell r="V985" t="str">
            <v>1322</v>
          </cell>
        </row>
        <row r="986">
          <cell r="T986" t="str">
            <v>4227</v>
          </cell>
          <cell r="U986" t="str">
            <v>Якушкинское</v>
          </cell>
          <cell r="V986" t="str">
            <v>1322</v>
          </cell>
        </row>
        <row r="987">
          <cell r="T987" t="str">
            <v>4255</v>
          </cell>
          <cell r="U987" t="str">
            <v>Ялтаусское</v>
          </cell>
          <cell r="V987" t="str">
            <v>1322</v>
          </cell>
        </row>
        <row r="988">
          <cell r="T988" t="str">
            <v>3031</v>
          </cell>
          <cell r="U988" t="str">
            <v>Янгъяхатойское</v>
          </cell>
          <cell r="V988" t="str">
            <v>1005</v>
          </cell>
        </row>
        <row r="989">
          <cell r="T989" t="str">
            <v>4304</v>
          </cell>
          <cell r="U989" t="str">
            <v>Яружское</v>
          </cell>
          <cell r="V989" t="str">
            <v>1619</v>
          </cell>
        </row>
        <row r="990">
          <cell r="T990" t="str">
            <v>4228</v>
          </cell>
          <cell r="U990" t="str">
            <v>Ясеневско-Гараевское</v>
          </cell>
          <cell r="V990" t="str">
            <v>1322</v>
          </cell>
        </row>
      </sheetData>
      <sheetData sheetId="3" refreshError="1">
        <row r="9">
          <cell r="J9" t="str">
            <v xml:space="preserve">в период c 00.01.1900 по 00.01.1900, оказываемые для </v>
          </cell>
        </row>
        <row r="11">
          <cell r="J11" t="str">
            <v>НА УСЛУГИ СПЕЦТЕХНИКИ И АВТОТРАНСПОРТА  на 1900 г.</v>
          </cell>
        </row>
        <row r="13">
          <cell r="K13" t="str">
            <v/>
          </cell>
        </row>
        <row r="19">
          <cell r="K19" t="str">
            <v/>
          </cell>
        </row>
        <row r="29">
          <cell r="K29">
            <v>1900</v>
          </cell>
        </row>
      </sheetData>
      <sheetData sheetId="4" refreshError="1"/>
      <sheetData sheetId="5" refreshError="1"/>
      <sheetData sheetId="6" refreshError="1"/>
      <sheetData sheetId="7" refreshError="1">
        <row r="1">
          <cell r="A1">
            <v>0</v>
          </cell>
        </row>
      </sheetData>
      <sheetData sheetId="8" refreshError="1"/>
      <sheetData sheetId="9" refreshError="1">
        <row r="29">
          <cell r="B29" t="str">
            <v>AT_0.31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B2" t="str">
            <v>да</v>
          </cell>
          <cell r="D2" t="str">
            <v>По факту</v>
          </cell>
          <cell r="E2">
            <v>1</v>
          </cell>
          <cell r="S2">
            <v>0.08</v>
          </cell>
        </row>
        <row r="3">
          <cell r="B3" t="str">
            <v>нет</v>
          </cell>
          <cell r="D3" t="str">
            <v>Аванс</v>
          </cell>
          <cell r="S3">
            <v>0.17</v>
          </cell>
        </row>
        <row r="4">
          <cell r="S4">
            <v>0.25</v>
          </cell>
        </row>
        <row r="5">
          <cell r="S5">
            <v>0.33</v>
          </cell>
        </row>
        <row r="6">
          <cell r="S6">
            <v>0.42</v>
          </cell>
        </row>
        <row r="7">
          <cell r="S7">
            <v>0.5</v>
          </cell>
        </row>
        <row r="8">
          <cell r="S8">
            <v>0.57999999999999996</v>
          </cell>
        </row>
        <row r="9">
          <cell r="S9">
            <v>0.67</v>
          </cell>
        </row>
        <row r="10">
          <cell r="S10">
            <v>0.75</v>
          </cell>
        </row>
        <row r="11">
          <cell r="S11">
            <v>0.83</v>
          </cell>
        </row>
        <row r="12">
          <cell r="S12">
            <v>0.92</v>
          </cell>
        </row>
        <row r="13">
          <cell r="S13">
            <v>1</v>
          </cell>
        </row>
        <row r="14">
          <cell r="S14">
            <v>1.08</v>
          </cell>
        </row>
        <row r="15">
          <cell r="S15">
            <v>1.17</v>
          </cell>
        </row>
        <row r="16">
          <cell r="S16">
            <v>1.25</v>
          </cell>
        </row>
        <row r="17">
          <cell r="S17">
            <v>1.33</v>
          </cell>
        </row>
        <row r="18">
          <cell r="S18">
            <v>1.42</v>
          </cell>
        </row>
        <row r="19">
          <cell r="S19">
            <v>1.5</v>
          </cell>
        </row>
        <row r="20">
          <cell r="S20">
            <v>1.58</v>
          </cell>
        </row>
        <row r="21">
          <cell r="S21">
            <v>1.67</v>
          </cell>
        </row>
        <row r="22">
          <cell r="S22">
            <v>1.75</v>
          </cell>
        </row>
        <row r="23">
          <cell r="S23">
            <v>1.83</v>
          </cell>
        </row>
        <row r="24">
          <cell r="S24">
            <v>1.92</v>
          </cell>
        </row>
        <row r="25">
          <cell r="S25">
            <v>2</v>
          </cell>
        </row>
        <row r="26">
          <cell r="S26">
            <v>2.08</v>
          </cell>
        </row>
        <row r="27">
          <cell r="S27">
            <v>2.17</v>
          </cell>
        </row>
        <row r="28">
          <cell r="S28">
            <v>2.25</v>
          </cell>
        </row>
        <row r="29">
          <cell r="S29">
            <v>2.33</v>
          </cell>
        </row>
        <row r="30">
          <cell r="S30">
            <v>2.42</v>
          </cell>
        </row>
        <row r="31">
          <cell r="S31">
            <v>2.5</v>
          </cell>
        </row>
        <row r="32">
          <cell r="S32">
            <v>2.58</v>
          </cell>
        </row>
        <row r="33">
          <cell r="S33">
            <v>2.67</v>
          </cell>
        </row>
        <row r="34">
          <cell r="S34">
            <v>2.75</v>
          </cell>
        </row>
        <row r="35">
          <cell r="S35">
            <v>2.83</v>
          </cell>
        </row>
        <row r="36">
          <cell r="S36">
            <v>2.92</v>
          </cell>
        </row>
        <row r="37">
          <cell r="S37">
            <v>3</v>
          </cell>
        </row>
        <row r="38">
          <cell r="S38">
            <v>3.08</v>
          </cell>
        </row>
        <row r="39">
          <cell r="S39">
            <v>3.17</v>
          </cell>
        </row>
        <row r="40">
          <cell r="S40">
            <v>3.25</v>
          </cell>
        </row>
        <row r="41">
          <cell r="S41">
            <v>3.33</v>
          </cell>
        </row>
        <row r="42">
          <cell r="S42">
            <v>3.42</v>
          </cell>
        </row>
        <row r="43">
          <cell r="S43">
            <v>3.5</v>
          </cell>
        </row>
        <row r="44">
          <cell r="S44">
            <v>3.58</v>
          </cell>
        </row>
        <row r="45">
          <cell r="S45">
            <v>3.67</v>
          </cell>
        </row>
        <row r="46">
          <cell r="S46">
            <v>3.75</v>
          </cell>
        </row>
        <row r="47">
          <cell r="S47">
            <v>3.83</v>
          </cell>
        </row>
        <row r="48">
          <cell r="S48">
            <v>3.92</v>
          </cell>
        </row>
        <row r="49">
          <cell r="S49">
            <v>4</v>
          </cell>
        </row>
        <row r="50">
          <cell r="S50">
            <v>4.08</v>
          </cell>
        </row>
        <row r="51">
          <cell r="S51">
            <v>4.17</v>
          </cell>
        </row>
        <row r="52">
          <cell r="S52">
            <v>4.25</v>
          </cell>
        </row>
        <row r="53">
          <cell r="S53">
            <v>4.33</v>
          </cell>
        </row>
        <row r="54">
          <cell r="S54">
            <v>4.42</v>
          </cell>
        </row>
        <row r="55">
          <cell r="S55">
            <v>4.5</v>
          </cell>
        </row>
        <row r="56">
          <cell r="S56">
            <v>4.58</v>
          </cell>
        </row>
        <row r="57">
          <cell r="S57">
            <v>4.67</v>
          </cell>
        </row>
        <row r="58">
          <cell r="S58">
            <v>4.75</v>
          </cell>
        </row>
        <row r="59">
          <cell r="S59">
            <v>4.83</v>
          </cell>
        </row>
        <row r="60">
          <cell r="S60">
            <v>4.92</v>
          </cell>
        </row>
        <row r="61">
          <cell r="S61">
            <v>5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2.xml"/><Relationship Id="rId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B143046-F1CF-4364-8281-2B3BD9EECE22}" diskRevisions="1" revisionId="234" version="8">
  <header guid="{F20F4AE9-9579-40E9-8524-90B591548A72}" dateTime="2025-04-09T11:27:34" maxSheetId="2" userName="Богданов Иван Валерьевич" r:id="rId8" minRId="33" maxRId="224">
    <sheetIdMap count="1">
      <sheetId val="1"/>
    </sheetIdMap>
  </header>
  <header guid="{9B143046-F1CF-4364-8281-2B3BD9EECE22}" dateTime="2025-04-09T14:36:04" maxSheetId="2" userName="Богданов Иван Валерьевич" r:id="rId9" minRId="229" maxRId="23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" sId="1" odxf="1" s="1" dxf="1">
    <nc r="Q14" t="inlineStr">
      <is>
        <t>Приложение № 12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9"/>
        <color theme="1"/>
        <name val="Times New Roman"/>
        <family val="1"/>
        <charset val="204"/>
        <scheme val="none"/>
      </font>
      <alignment horizontal="right" wrapText="1"/>
    </ndxf>
  </rcc>
  <rcc rId="230" sId="1" odxf="1" dxf="1">
    <nc r="Q15" t="inlineStr">
      <is>
        <t>к ДОГОВОРУ № ______/______ от _________г.</t>
      </is>
    </nc>
    <odxf>
      <font>
        <color theme="1"/>
      </font>
      <alignment horizontal="general"/>
    </odxf>
    <ndxf>
      <font>
        <color theme="1"/>
        <name val="Times New Roman"/>
        <family val="1"/>
      </font>
      <alignment horizontal="right"/>
    </ndxf>
  </rcc>
  <rfmt sheetId="1" sqref="Q14">
    <dxf>
      <alignment wrapText="0"/>
    </dxf>
  </rfmt>
  <rcv guid="{D7D9E20E-80CE-494F-9E26-A5BCD648F3AB}" action="delete"/>
  <rdn rId="0" localSheetId="1" customView="1" name="Z_D7D9E20E_80CE_494F_9E26_A5BCD648F3AB_.wvu.PrintArea" hidden="1" oldHidden="1">
    <formula>' Калькуляция'!$I$17:$Q$339</formula>
    <oldFormula>' Калькуляция'!$I$17:$Q$339</oldFormula>
  </rdn>
  <rdn rId="0" localSheetId="1" customView="1" name="Z_D7D9E20E_80CE_494F_9E26_A5BCD648F3AB_.wvu.Rows" hidden="1" oldHidden="1">
    <formula>' Калькуляция'!$1:$13,' Калькуляция'!$24:$24</formula>
    <oldFormula>' Калькуляция'!$1:$13,' Калькуляция'!$24:$24</oldFormula>
  </rdn>
  <rdn rId="0" localSheetId="1" customView="1" name="Z_D7D9E20E_80CE_494F_9E26_A5BCD648F3AB_.wvu.Cols" hidden="1" oldHidden="1">
    <formula>' Калькуляция'!$A:$G</formula>
    <oldFormula>' Калькуляция'!$A:$G</oldFormula>
  </rdn>
  <rdn rId="0" localSheetId="1" customView="1" name="Z_D7D9E20E_80CE_494F_9E26_A5BCD648F3AB_.wvu.FilterData" hidden="1" oldHidden="1">
    <formula>' Калькуляция'!$A$10:$G$340</formula>
    <oldFormula>' Калькуляция'!$A$10:$G$340</oldFormula>
  </rdn>
  <rcv guid="{D7D9E20E-80CE-494F-9E26-A5BCD648F3A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" sId="1">
    <oc r="I18" t="inlineStr">
      <is>
        <t>в период c 01.01.2025 по 31.12.2025, оказываемые для ООО "БНГРЭ"</t>
      </is>
    </oc>
    <nc r="I18" t="inlineStr">
      <is>
        <t>в период c 01.07.2025 по 31.12.2025, оказываемые для ООО "БНГРЭ"</t>
      </is>
    </nc>
  </rcc>
  <rfmt sheetId="1" sqref="O1" start="0" length="0">
    <dxf>
      <alignment horizontal="right"/>
    </dxf>
  </rfmt>
  <rfmt sheetId="1" sqref="O2" start="0" length="0">
    <dxf>
      <alignment horizontal="right"/>
    </dxf>
  </rfmt>
  <rcc rId="34" sId="1" odxf="1" dxf="1">
    <nc r="O3">
      <f>O34&gt;0</f>
    </nc>
    <odxf>
      <alignment horizontal="general"/>
    </odxf>
    <ndxf>
      <alignment horizontal="right"/>
    </ndxf>
  </rcc>
  <rcc rId="35" sId="1" odxf="1" dxf="1">
    <nc r="O4">
      <f>NOT(AND(O28=0,O31&gt;0))</f>
    </nc>
    <odxf>
      <alignment horizontal="general"/>
    </odxf>
    <ndxf>
      <alignment horizontal="right"/>
    </ndxf>
  </rcc>
  <rcc rId="36" sId="1" odxf="1" dxf="1">
    <nc r="O5">
      <f>NOT(AND(O29=0,O32&gt;0))</f>
    </nc>
    <odxf>
      <alignment horizontal="general"/>
    </odxf>
    <ndxf>
      <alignment horizontal="right"/>
    </ndxf>
  </rcc>
  <rcc rId="37" sId="1" odxf="1" dxf="1">
    <nc r="O6">
      <f>NOT(AND(O30=0,O33&gt;0))</f>
    </nc>
    <odxf>
      <alignment horizontal="general"/>
    </odxf>
    <ndxf>
      <alignment horizontal="right"/>
    </ndxf>
  </rcc>
  <rcc rId="38" sId="1" odxf="1" dxf="1">
    <nc r="O7" t="inlineStr">
      <is>
        <t>+</t>
      </is>
    </nc>
    <odxf>
      <alignment horizontal="center"/>
    </odxf>
    <ndxf>
      <alignment horizontal="right"/>
    </ndxf>
  </rcc>
  <rcc rId="39" sId="1" odxf="1" dxf="1">
    <nc r="O8">
      <f>IF(WITHOUT_PP_LOAD=1,""&amp;O20&amp;"_"&amp;O24,COUNTIF($L7:O7,"+"))</f>
    </nc>
    <odxf>
      <alignment horizontal="center"/>
    </odxf>
    <ndxf>
      <alignment horizontal="right"/>
    </ndxf>
  </rcc>
  <rfmt sheetId="1" sqref="O9" start="0" length="0">
    <dxf>
      <alignment horizontal="right"/>
    </dxf>
  </rfmt>
  <rfmt sheetId="1" sqref="O10" start="0" length="0">
    <dxf>
      <alignment horizontal="right"/>
    </dxf>
  </rfmt>
  <rcc rId="40" sId="1" odxf="1" dxf="1">
    <nc r="O11">
      <f>TEXT(startDate,"ДД.ММ.ГГГГ")</f>
    </nc>
    <odxf>
      <alignment horizontal="general"/>
    </odxf>
    <ndxf>
      <alignment horizontal="right"/>
    </ndxf>
  </rcc>
  <rcc rId="41" sId="1" odxf="1" dxf="1">
    <nc r="O12">
      <f>TEXT(endDate,"ДД.ММ.ГГГГ")</f>
    </nc>
    <odxf>
      <alignment horizontal="general"/>
    </odxf>
    <ndxf>
      <alignment horizontal="right"/>
    </ndxf>
  </rcc>
  <rcc rId="42" sId="1" odxf="1" dxf="1">
    <nc r="O13">
      <f>O20&amp;"_"&amp;O24</f>
    </nc>
    <odxf>
      <alignment horizontal="center"/>
    </odxf>
    <ndxf>
      <alignment horizontal="right"/>
    </ndxf>
  </rcc>
  <rfmt sheetId="1" sqref="O14" start="0" length="0">
    <dxf>
      <alignment horizontal="right"/>
    </dxf>
  </rfmt>
  <rfmt sheetId="1" sqref="O15" start="0" length="0">
    <dxf>
      <alignment horizontal="right"/>
    </dxf>
  </rfmt>
  <rfmt sheetId="1" sqref="O16" start="0" length="0">
    <dxf>
      <alignment horizontal="right"/>
    </dxf>
  </rfmt>
  <rfmt sheetId="1" sqref="O17" start="0" length="0">
    <dxf>
      <alignment horizontal="right"/>
    </dxf>
  </rfmt>
  <rfmt sheetId="1" sqref="O18" start="0" length="0">
    <dxf>
      <alignment horizontal="right"/>
    </dxf>
  </rfmt>
  <rfmt sheetId="1" sqref="O19" start="0" length="0">
    <dxf>
      <alignment horizontal="right"/>
    </dxf>
  </rfmt>
  <rfmt sheetId="1" sqref="O20" start="0" length="0">
    <dxf>
      <font>
        <color theme="0"/>
      </font>
      <numFmt numFmtId="30" formatCode="@"/>
      <alignment horizontal="right" vertical="center" wrapText="1"/>
      <border outline="0"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1" start="0" length="0">
    <dxf>
      <font>
        <color theme="1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2" start="0" length="0">
    <dxf>
      <font>
        <color theme="1"/>
      </font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3" start="0" length="0">
    <dxf>
      <font>
        <color theme="1"/>
      </font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4" start="0" length="0">
    <dxf>
      <font>
        <sz val="9"/>
        <color auto="1"/>
        <name val="Tahoma"/>
        <family val="2"/>
        <charset val="204"/>
        <scheme val="none"/>
      </font>
      <numFmt numFmtId="30" formatCode="@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5" start="0" length="0">
    <dxf>
      <font>
        <color theme="1"/>
      </font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6" start="0" length="0">
    <dxf>
      <font>
        <sz val="9"/>
        <color auto="1"/>
        <name val="Tahoma"/>
        <family val="2"/>
        <charset val="204"/>
        <scheme val="none"/>
      </font>
      <numFmt numFmtId="30" formatCode="@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" start="0" length="0">
    <dxf>
      <numFmt numFmtId="4" formatCode="#,##0.00"/>
      <fill>
        <patternFill patternType="solid">
          <bgColor rgb="FF99CCFF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8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9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0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43" sId="1" odxf="1" dxf="1">
    <nc r="O31">
      <f>((O80+O87+O99+O113)*(O126%+100%))*(O127%+100%)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rgb="FFDAD4D8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" sId="1" odxf="1" dxf="1">
    <nc r="O32">
      <f>((O227)*(O228%+100%))*(O229%+100%)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rgb="FFDEE8D8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5" sId="1" odxf="1" dxf="1">
    <nc r="O33">
      <f>((O335)*(O336%+100%))*(O337%+100%)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rgb="FFF6E0D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" sId="1" odxf="1" dxf="1">
    <nc r="O34">
      <f>IFERROR((O28*O31+O29*O32+O30*O33)/O28,0)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rgb="FFD7EAD3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7" sId="1" odxf="1" dxf="1">
    <nc r="O35">
      <f>O$8+$L$1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8" sId="1" odxf="1" dxf="1">
    <nc r="O36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9" sId="1" odxf="1" dxf="1">
    <nc r="O37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" sId="1" odxf="1" dxf="1">
    <nc r="O38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1" sId="1" odxf="1" dxf="1">
    <nc r="O39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2" sId="1" odxf="1" dxf="1">
    <nc r="O40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3" sId="1" odxf="1" dxf="1">
    <nc r="O41">
      <f>O43+O44+O48+O50+O52+O55+O57+O59+O61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42" start="0" length="0">
    <dxf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4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4" sId="1" odxf="1" dxf="1">
    <nc r="O44">
      <f>O43*(O45+O46+O47)%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4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4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4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5" sId="1" odxf="1" dxf="1">
    <nc r="O48">
      <f>O43*O49%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4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6" sId="1" odxf="1" dxf="1">
    <nc r="O50">
      <f>(O43+O44)*O51%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5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7" sId="1" odxf="1" dxf="1">
    <nc r="O52">
      <f>(O43+O44+O48+O50)*(O53+O54)%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5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5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8" sId="1" odxf="1" dxf="1">
    <nc r="O55">
      <f>(O43+O44+O48+O50+O52)*O56%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5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59" sId="1" odxf="1" dxf="1">
    <nc r="O57">
      <f>(O43+O44+O48+O50+O52+O55)*O58%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5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60" sId="1" odxf="1" dxf="1">
    <nc r="O59">
      <f>(O43+O44+O48+O50+O52+O55+O57)*O60%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6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6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61" sId="1" odxf="1" dxf="1">
    <nc r="O62">
      <f>O$8+$L$1*2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2" sId="1" odxf="1" dxf="1">
    <nc r="O63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" sId="1" odxf="1" dxf="1">
    <nc r="O64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" sId="1" odxf="1" dxf="1">
    <nc r="O65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5" sId="1" odxf="1" dxf="1">
    <nc r="O66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6" sId="1" odxf="1" dxf="1">
    <nc r="O67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" sId="1" odxf="1" dxf="1">
    <nc r="O68">
      <f>IFERROR((O69*O70*O71%*O27)/O28,0)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69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68" sId="1" odxf="1" dxf="1">
    <nc r="O72">
      <f>IFERROR((SUM(O73:O79)/O28*O27),0)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7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7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69" sId="1" odxf="1" dxf="1">
    <nc r="O80">
      <f>O41+O68+O72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0" sId="1" odxf="1" dxf="1">
    <nc r="O81">
      <f>O$8+$L$1*3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1" sId="1" odxf="1" dxf="1">
    <nc r="O82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" sId="1" odxf="1" dxf="1">
    <nc r="O83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3" sId="1" odxf="1" dxf="1">
    <nc r="O84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4" sId="1" odxf="1" dxf="1">
    <nc r="O85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" sId="1" odxf="1" dxf="1">
    <nc r="O86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6" sId="1" odxf="1" dxf="1">
    <nc r="O87">
      <f>IFERROR(O88/O28*O27,0)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" sId="1" odxf="1" dxf="1">
    <nc r="O88">
      <f>IFERROR((O92/O91)*12,0)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89" start="0" length="0">
    <dxf>
      <font>
        <sz val="9"/>
        <color auto="1"/>
        <name val="Tahoma"/>
        <family val="2"/>
        <charset val="204"/>
        <scheme val="none"/>
      </font>
      <numFmt numFmtId="164" formatCode="#,##0.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90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91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9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78" sId="1" odxf="1" dxf="1">
    <nc r="O93">
      <f>O$8+$L$1*4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9" sId="1" odxf="1" dxf="1">
    <nc r="O94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0" sId="1" odxf="1" dxf="1">
    <nc r="O95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1" sId="1" odxf="1" dxf="1">
    <nc r="O96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" sId="1" odxf="1" dxf="1">
    <nc r="O97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" sId="1" odxf="1" dxf="1">
    <nc r="O98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4" sId="1" odxf="1" dxf="1">
    <nc r="O99">
      <f>IFERROR(O100/O28*O27,0)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5" sId="1" odxf="1" dxf="1">
    <nc r="O100">
      <f>O101*12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0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0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03" start="0" length="0">
    <dxf>
      <font>
        <sz val="9"/>
        <color auto="1"/>
        <name val="Tahoma"/>
        <family val="2"/>
        <charset val="204"/>
        <scheme val="none"/>
      </font>
      <numFmt numFmtId="164" formatCode="#,##0.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04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0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06" start="0" length="0">
    <dxf>
      <font>
        <sz val="9"/>
        <color auto="1"/>
        <name val="Tahoma"/>
        <family val="2"/>
        <charset val="204"/>
        <scheme val="none"/>
      </font>
      <numFmt numFmtId="30" formatCode="@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86" sId="1" odxf="1" dxf="1">
    <nc r="O107">
      <f>O$8+$L$1*5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7" sId="1" odxf="1" dxf="1">
    <nc r="O108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" sId="1" odxf="1" dxf="1">
    <nc r="O109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9" sId="1" odxf="1" dxf="1">
    <nc r="O110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" sId="1" odxf="1" dxf="1">
    <nc r="O111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" sId="1" odxf="1" dxf="1">
    <nc r="O112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2" sId="1" odxf="1" dxf="1">
    <nc r="O113">
      <f>IFERROR(O114/O28*O27,0)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" sId="1" odxf="1" dxf="1">
    <nc r="O114">
      <f>O115*12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1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16" start="0" length="0">
    <dxf>
      <font>
        <sz val="9"/>
        <color auto="1"/>
        <name val="Tahoma"/>
        <family val="2"/>
        <charset val="204"/>
        <scheme val="none"/>
      </font>
      <numFmt numFmtId="164" formatCode="#,##0.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17" start="0" length="0">
    <dxf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1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94" sId="1" odxf="1" dxf="1">
    <nc r="O119" t="inlineStr">
      <is>
        <t/>
      </is>
    </nc>
    <odxf>
      <font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  <protection locked="1"/>
    </odxf>
    <ndxf>
      <font>
        <sz val="9"/>
        <color auto="1"/>
        <name val="Tahoma"/>
        <family val="2"/>
        <charset val="204"/>
        <scheme val="none"/>
      </font>
      <numFmt numFmtId="30" formatCode="@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ndxf>
  </rcc>
  <rcc rId="95" sId="1" odxf="1" dxf="1">
    <nc r="O120">
      <v>188</v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6" sId="1" odxf="1" dxf="1">
    <nc r="O121" t="inlineStr">
      <is>
        <t>3013087</t>
      </is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" sId="1" odxf="1" dxf="1">
    <nc r="O122" t="inlineStr">
      <is>
        <t>1</t>
      </is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" sId="1" odxf="1" dxf="1">
    <nc r="O123" t="inlineStr">
      <is>
        <t>Примечание 2</t>
      </is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9" sId="1" odxf="1" dxf="1">
    <nc r="O124" t="inlineStr">
      <is>
        <t>01.04.2015</t>
      </is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" sId="1" odxf="1" dxf="1">
    <nc r="O125" t="inlineStr">
      <is>
        <t>31.12.2017</t>
      </is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2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2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01" sId="1" odxf="1" dxf="1">
    <nc r="O128">
      <f>O$8+$L$1*7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" sId="1" odxf="1" dxf="1">
    <nc r="O129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3" sId="1" odxf="1" dxf="1">
    <nc r="O130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4" sId="1" odxf="1" dxf="1">
    <nc r="O131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" sId="1" odxf="1" dxf="1">
    <nc r="O132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6" sId="1" odxf="1" dxf="1">
    <nc r="O133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7" sId="1" odxf="1" dxf="1">
    <nc r="O134">
      <f>(O136/100)*O139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35" start="0" length="0">
    <dxf>
      <fill>
        <patternFill patternType="solid">
          <bgColor rgb="FF99CCFF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08" sId="1" odxf="1" dxf="1">
    <nc r="O136">
      <f>O137*O138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6" formatCode="#,##0.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37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3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3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09" sId="1" odxf="1" dxf="1">
    <nc r="O140">
      <f>O$8+$L$1*8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" sId="1" odxf="1" dxf="1">
    <nc r="O141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1" sId="1" odxf="1" dxf="1">
    <nc r="O142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2" sId="1" odxf="1" dxf="1">
    <nc r="O143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" sId="1" odxf="1" dxf="1">
    <nc r="O144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4" sId="1" odxf="1" dxf="1">
    <nc r="O145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" sId="1" odxf="1" dxf="1">
    <nc r="O146">
      <f>O148*O149+O151*O152+O154*O155+O157*O158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47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16" sId="1" odxf="1" dxf="1">
    <nc r="O148">
      <f>(O136/100)*(O147/100)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4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50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17" sId="1" odxf="1" dxf="1">
    <nc r="O151">
      <f>(O136/100)*(O150/100)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5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53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18" sId="1" odxf="1" dxf="1">
    <nc r="O154">
      <f>(O136/100)*(O153/100)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8" formatCode="#,##0.0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5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56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19" sId="1" odxf="1" dxf="1">
    <nc r="O157">
      <f>(O136/100)*(O156/100)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5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20" sId="1" odxf="1" dxf="1">
    <nc r="O159">
      <f>O$8+$L$1*9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1" sId="1" odxf="1" dxf="1">
    <nc r="O160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" sId="1" odxf="1" dxf="1">
    <nc r="O161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3" sId="1" odxf="1" dxf="1">
    <nc r="O162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4" sId="1" odxf="1" dxf="1">
    <nc r="O163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5" sId="1" odxf="1" dxf="1">
    <nc r="O164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6" sId="1" odxf="1" dxf="1">
    <nc r="O165">
      <f>IF(O29&gt;0,((O170*O173+O171*O174+O172*O175)*(O177+O178+O182+O184+O186+O189+O191+O193+O195))/O29,0)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66" start="0" length="0">
    <dxf>
      <numFmt numFmtId="4" formatCode="#,##0.00"/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167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68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69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27" sId="1" odxf="1" dxf="1">
    <nc r="O170">
      <f>IF(O167=0,0,IF(O29&gt;0,ROUND(O29/O167-O171,0),0))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" sId="1" odxf="1" dxf="1">
    <nc r="O171">
      <f>IF(O168=0,0,IF(O29&gt;0,ROUND(O29/O168,0),0))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9" sId="1" odxf="1" dxf="1">
    <nc r="O172">
      <f>IF(O169=0,0,IF(O29&gt;0,ROUND(O29/O169,0),0))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7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7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7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76" start="0" length="0">
    <dxf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7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0" sId="1" odxf="1" dxf="1">
    <nc r="O178">
      <f>O177*(O179+O180+O181)%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7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8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8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1" sId="1" odxf="1" dxf="1">
    <nc r="O182">
      <f>O177*O183%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8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2" sId="1" odxf="1" dxf="1">
    <nc r="O184">
      <f>(O177+O178)*O185%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8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3" sId="1" odxf="1" dxf="1">
    <nc r="O186">
      <f>(O177+O178+O182+O184)*(O187+O188)%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8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8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4" sId="1" odxf="1" dxf="1">
    <nc r="O189">
      <f>(O177+O178+O182+O184+O186)*O190%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9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5" sId="1" odxf="1" dxf="1">
    <nc r="O191">
      <f>(O177+O178+O182+O184+O186+O189)*O192%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9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6" sId="1" odxf="1" dxf="1">
    <nc r="O193">
      <f>(O177+O178+O182+O184+O186+O189+O191)*O194%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19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19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37" sId="1" odxf="1" dxf="1">
    <nc r="O196">
      <f>O$8+$L$1*10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8" sId="1" odxf="1" dxf="1">
    <nc r="O197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9" sId="1" odxf="1" dxf="1">
    <nc r="O198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0" sId="1" odxf="1" dxf="1">
    <nc r="O199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1" sId="1" odxf="1" dxf="1">
    <nc r="O200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2" sId="1" odxf="1" dxf="1">
    <nc r="O201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3" sId="1" odxf="1" dxf="1">
    <nc r="O202">
      <f>((O203+O204)*O206*O207*O208*O209*O210)/1000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0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0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05" start="0" length="0">
    <dxf>
      <numFmt numFmtId="4" formatCode="#,##0.00"/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0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0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0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0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1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44" sId="1" odxf="1" dxf="1">
    <nc r="O211">
      <f>IF(O29&gt;0,(O214*O213)/O29,0)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12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45" sId="1" odxf="1" dxf="1">
    <nc r="O213">
      <f>IFERROR(O29/O212,0)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6" formatCode="#,##0.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1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46" sId="1" odxf="1" dxf="1">
    <nc r="O215">
      <f>O$8+$L$1*11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7" sId="1" odxf="1" dxf="1">
    <nc r="O216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8" sId="1" odxf="1" dxf="1">
    <nc r="O217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49" sId="1" odxf="1" dxf="1">
    <nc r="O218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0" sId="1" odxf="1" dxf="1">
    <nc r="O219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1" sId="1" odxf="1" dxf="1">
    <nc r="O220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2" sId="1" odxf="1" dxf="1">
    <nc r="O221">
      <f>IF(AND(O222="да",O29&gt;0),O223*O224/O225,0)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3" sId="1" odxf="1" dxf="1">
    <nc r="O222" t="inlineStr">
      <is>
        <t>да</t>
      </is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  <protection locked="1"/>
    </odxf>
    <ndxf>
      <fill>
        <patternFill patternType="solid">
          <bgColor rgb="FF99CCFF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ndxf>
  </rcc>
  <rfmt sheetId="1" sqref="O223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2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25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26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54" sId="1" odxf="1" dxf="1">
    <nc r="O227">
      <f>O134+O146+O165+O202+O211+O221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5" sId="1" odxf="1" dxf="1">
    <nc r="O228">
      <f>O126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6" sId="1" odxf="1" dxf="1">
    <nc r="O229">
      <f>O127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7" sId="1" odxf="1" dxf="1">
    <nc r="O230">
      <f>O$8+$L$1*12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8" sId="1" odxf="1" dxf="1">
    <nc r="O231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59" sId="1" odxf="1" dxf="1">
    <nc r="O232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0" sId="1" odxf="1" dxf="1">
    <nc r="O233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1" sId="1" odxf="1" dxf="1">
    <nc r="O234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2" sId="1" odxf="1" dxf="1">
    <nc r="O235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3" sId="1" odxf="1" dxf="1">
    <nc r="O236">
      <f>O238*O241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4" sId="1" odxf="1" dxf="1">
    <nc r="O237" t="inlineStr">
      <is>
        <t>Д/Т</t>
      </is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  <protection locked="1"/>
    </odxf>
    <ndxf>
      <fill>
        <patternFill patternType="solid">
          <bgColor rgb="FF99CCFF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ndxf>
  </rcc>
  <rcc rId="165" sId="1" odxf="1" dxf="1">
    <nc r="O238">
      <f>O239*O240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6" formatCode="#,##0.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39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4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4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66" sId="1" odxf="1" dxf="1">
    <nc r="O242">
      <f>O$8+$L$1*13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7" sId="1" odxf="1" dxf="1">
    <nc r="O243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8" sId="1" odxf="1" dxf="1">
    <nc r="O244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69" sId="1" odxf="1" dxf="1">
    <nc r="O245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70" sId="1" odxf="1" dxf="1">
    <nc r="O246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71" sId="1" odxf="1" dxf="1">
    <nc r="O247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72" sId="1" odxf="1" dxf="1">
    <nc r="O248">
      <f>O250*O251+O253*O254+O256*O257+O259*O260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49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73" sId="1" odxf="1" dxf="1">
    <nc r="O250">
      <f>O238*O249/100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5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52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74" sId="1" odxf="1" dxf="1">
    <nc r="O253">
      <f>O252/100*O238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5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55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75" sId="1" odxf="1" dxf="1">
    <nc r="O256">
      <f>O255/100*O238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8" formatCode="#,##0.0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5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58" start="0" length="0">
    <dxf>
      <font>
        <sz val="9"/>
        <color auto="1"/>
        <name val="Tahoma"/>
        <family val="2"/>
        <charset val="204"/>
        <scheme val="none"/>
      </font>
      <numFmt numFmtId="166" formatCode="#,##0.0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76" sId="1" odxf="1" dxf="1">
    <nc r="O259">
      <f>O258/100*O238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7" formatCode="#,##0.0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6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77" sId="1" odxf="1" dxf="1">
    <nc r="O261">
      <f>O$8+$L$1*14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78" sId="1" odxf="1" dxf="1">
    <nc r="O262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79" sId="1" odxf="1" dxf="1">
    <nc r="O263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0" sId="1" odxf="1" dxf="1">
    <nc r="O264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1" sId="1" odxf="1" dxf="1">
    <nc r="O265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2" sId="1" odxf="1" dxf="1">
    <nc r="O266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3" sId="1" odxf="1" dxf="1">
    <nc r="O267">
      <f>IF(O30&gt;0,((O272*O275+O273*O276+O274*O277)*(O279+O280+O284+O286+O288+O291+O293+O295+O297))/O30,0)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68" start="0" length="0">
    <dxf>
      <numFmt numFmtId="4" formatCode="#,##0.00"/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269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0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1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84" sId="1" odxf="1" dxf="1">
    <nc r="O272">
      <f>IF(O269=0,0,IF(O30&gt;0,ROUND(O30/O269-O273,0),0))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5" sId="1" odxf="1" dxf="1">
    <nc r="O273">
      <f>IF(O270=0,0,IF(O30&gt;0,ROUND(O30/O270,0),0))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86" sId="1" odxf="1" dxf="1">
    <nc r="O274">
      <f>IF(O271=0,0,IF(O30&gt;0,ROUND(O30/O271,0),0))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3" formatCode="#,##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7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8" start="0" length="0">
    <dxf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7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87" sId="1" odxf="1" dxf="1">
    <nc r="O280">
      <f>O279*(O281+O282+O283)%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8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8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83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88" sId="1" odxf="1" dxf="1">
    <nc r="O284">
      <f>O279*O285%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8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89" sId="1" odxf="1" dxf="1">
    <nc r="O286">
      <f>(O279+O280)*O287%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8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90" sId="1" odxf="1" dxf="1">
    <nc r="O288">
      <f>(O279+O280+O284+O286)*(O289+O290)%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8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9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91" sId="1" odxf="1" dxf="1">
    <nc r="O291">
      <f>(O279+O280+O284+O286+O288)*O292%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9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92" sId="1" odxf="1" dxf="1">
    <nc r="O293">
      <f>(O279+O280+O284+O286+O288+O291)*O294%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94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93" sId="1" odxf="1" dxf="1">
    <nc r="O295">
      <f>(O279+O280+O284+O286+O288+O291+O293)*O296%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29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297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194" sId="1" odxf="1" dxf="1">
    <nc r="O298">
      <f>O$8+$L$1*15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95" sId="1" odxf="1" dxf="1">
    <nc r="O299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96" sId="1" odxf="1" dxf="1">
    <nc r="O300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97" sId="1" odxf="1" dxf="1">
    <nc r="O301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98" sId="1" odxf="1" dxf="1">
    <nc r="O302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99" sId="1" odxf="1" dxf="1">
    <nc r="O303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0" sId="1" odxf="1" dxf="1">
    <nc r="O304">
      <f>((O305+O306)*O308*O309*O310*O311*O312)/100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305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0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07" start="0" length="0">
    <dxf>
      <numFmt numFmtId="4" formatCode="#,##0.00"/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O308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09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10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11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12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201" sId="1" odxf="1" dxf="1">
    <nc r="O313">
      <f>IF(O30&gt;0,(O315*O316)/O30,0)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314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202" sId="1" odxf="1" dxf="1">
    <nc r="O315">
      <f>IFERROR(O30/O314,0)</f>
    </nc>
    <odxf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numFmt numFmtId="166" formatCode="#,##0.0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31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203" sId="1" odxf="1" dxf="1">
    <nc r="O317">
      <f>O$8+$L$1*16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4" sId="1" odxf="1" dxf="1">
    <nc r="O318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5" sId="1" odxf="1" dxf="1">
    <nc r="O319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6" sId="1" odxf="1" dxf="1">
    <nc r="O320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7" sId="1" odxf="1" dxf="1">
    <nc r="O321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8" sId="1" odxf="1" dxf="1">
    <nc r="O322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09" sId="1" odxf="1" dxf="1">
    <nc r="O323">
      <f>IF(AND(O324="да",O30&gt;0),O325*O326/O327,0)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324" start="0" length="0">
    <dxf>
      <fill>
        <patternFill patternType="solid">
          <bgColor rgb="FF99CCFF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25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26" start="0" length="0">
    <dxf>
      <font>
        <sz val="9"/>
        <color auto="1"/>
        <name val="Tahoma"/>
        <family val="2"/>
        <charset val="204"/>
        <scheme val="none"/>
      </font>
      <numFmt numFmtId="4" formatCode="#,##0.0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27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fmt sheetId="1" sqref="O328" start="0" length="0">
    <dxf>
      <font>
        <sz val="9"/>
        <color auto="1"/>
        <name val="Tahoma"/>
        <family val="2"/>
        <charset val="204"/>
        <scheme val="none"/>
      </font>
      <numFmt numFmtId="3" formatCode="#,##0"/>
      <fill>
        <patternFill patternType="solid">
          <bgColor indexed="41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  <protection locked="0"/>
    </dxf>
  </rfmt>
  <rcc rId="210" sId="1" odxf="1" dxf="1">
    <nc r="O329">
      <f>O$8+$L$1*17</f>
    </nc>
    <odxf>
      <font>
        <color theme="1"/>
      </font>
      <alignment horizontal="general" vertical="bottom" wrapText="0"/>
      <border outline="0">
        <left/>
        <right/>
        <top/>
        <bottom/>
      </border>
    </odxf>
    <ndxf>
      <font>
        <color rgb="FFFF0000"/>
      </font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1" sId="1" odxf="1" dxf="1">
    <nc r="O330">
      <f>""&amp;O$20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2" sId="1" odxf="1" dxf="1">
    <nc r="O331">
      <f>""&amp;O$24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3" sId="1" odxf="1" dxf="1">
    <nc r="O332">
      <f>""&amp;O$26</f>
    </nc>
    <odxf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4" sId="1" odxf="1" dxf="1">
    <nc r="O333">
      <f>O$11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5" sId="1" odxf="1" dxf="1">
    <nc r="O334">
      <f>O$12</f>
    </nc>
    <o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odxf>
    <ndxf>
      <fill>
        <patternFill patternType="solid">
          <bgColor indexed="42"/>
        </patternFill>
      </fill>
      <alignment horizontal="right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6" sId="1" odxf="1" dxf="1">
    <nc r="O335">
      <f>O236+O248+O267+O304+O313+O323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7" sId="1" odxf="1" dxf="1">
    <nc r="O336">
      <f>O126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18" sId="1" odxf="1" dxf="1">
    <nc r="O337">
      <f>O127</f>
    </nc>
    <odxf>
      <font>
        <b val="0"/>
        <color theme="1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color theme="1"/>
      </font>
      <numFmt numFmtId="4" formatCode="#,##0.00"/>
      <fill>
        <patternFill patternType="solid">
          <bgColor indexed="42"/>
        </patternFill>
      </fill>
      <alignment horizontal="right" vertical="center" wrapText="1"/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O338" start="0" length="0">
    <dxf>
      <alignment horizontal="right"/>
    </dxf>
  </rfmt>
  <rfmt sheetId="1" sqref="O339" start="0" length="0">
    <dxf>
      <alignment horizontal="right"/>
    </dxf>
  </rfmt>
  <rfmt sheetId="1" sqref="O340" start="0" length="0">
    <dxf>
      <alignment horizontal="right"/>
    </dxf>
  </rfmt>
  <rfmt sheetId="1" sqref="O1:O1048576" start="0" length="0">
    <dxf>
      <alignment horizontal="right"/>
    </dxf>
  </rfmt>
  <rcc rId="219" sId="1" odxf="1" dxf="1">
    <nc r="M21" t="inlineStr">
      <is>
        <t>Услуги технологичесским автотранспортом (КРС)</t>
      </is>
    </nc>
    <odxf/>
    <ndxf>
      <font>
        <sz val="9"/>
        <color auto="1"/>
        <name val="Tahoma"/>
        <family val="2"/>
        <charset val="204"/>
        <scheme val="none"/>
      </font>
    </ndxf>
  </rcc>
  <rcc rId="220" sId="1" odxf="1" dxf="1">
    <nc r="N21" t="inlineStr">
      <is>
        <t>Услуги технологичесским автотранспортом (КРС)</t>
      </is>
    </nc>
    <odxf/>
    <ndxf>
      <font>
        <sz val="9"/>
        <color auto="1"/>
        <name val="Tahoma"/>
        <family val="2"/>
        <charset val="204"/>
        <scheme val="none"/>
      </font>
    </ndxf>
  </rcc>
  <rcc rId="221" sId="1" odxf="1" dxf="1">
    <nc r="O21" t="inlineStr">
      <is>
        <t>Услуги технологичесским автотранспортом (КРС)</t>
      </is>
    </nc>
    <ndxf>
      <font>
        <sz val="9"/>
        <color auto="1"/>
        <name val="Tahoma"/>
        <family val="2"/>
        <charset val="204"/>
        <scheme val="none"/>
      </font>
    </ndxf>
  </rcc>
  <rcc rId="222" sId="1" odxf="1" dxf="1">
    <nc r="M22" t="inlineStr">
      <is>
        <t xml:space="preserve">Тягач с полуприцепом </t>
      </is>
    </nc>
    <odxf/>
    <ndxf>
      <font>
        <sz val="9"/>
        <color auto="1"/>
        <name val="Tahoma"/>
        <family val="2"/>
        <charset val="204"/>
        <scheme val="none"/>
      </font>
    </ndxf>
  </rcc>
  <rcc rId="223" sId="1" odxf="1" dxf="1">
    <nc r="N22" t="inlineStr">
      <is>
        <t>Автоцистерна нефтяная (АЦН)</t>
      </is>
    </nc>
    <odxf/>
    <ndxf>
      <font>
        <sz val="9"/>
        <color auto="1"/>
        <name val="Tahoma"/>
        <family val="2"/>
        <charset val="204"/>
        <scheme val="none"/>
      </font>
    </ndxf>
  </rcc>
  <rcc rId="224" sId="1" odxf="1" dxf="1">
    <nc r="O22" t="inlineStr">
      <is>
        <t>Самосвал</t>
      </is>
    </nc>
    <ndxf>
      <font>
        <sz val="9"/>
        <color auto="1"/>
        <name val="Tahoma"/>
        <family val="2"/>
        <charset val="204"/>
        <scheme val="none"/>
      </font>
    </ndxf>
  </rcc>
  <rcv guid="{D7D9E20E-80CE-494F-9E26-A5BCD648F3AB}" action="delete"/>
  <rdn rId="0" localSheetId="1" customView="1" name="Z_D7D9E20E_80CE_494F_9E26_A5BCD648F3AB_.wvu.PrintArea" hidden="1" oldHidden="1">
    <formula>' Калькуляция'!$I$17:$Q$339</formula>
    <oldFormula>' Калькуляция'!$I$17:$Q$339</oldFormula>
  </rdn>
  <rdn rId="0" localSheetId="1" customView="1" name="Z_D7D9E20E_80CE_494F_9E26_A5BCD648F3AB_.wvu.Rows" hidden="1" oldHidden="1">
    <formula>' Калькуляция'!$1:$13,' Калькуляция'!$24:$24</formula>
    <oldFormula>' Калькуляция'!$1:$13,' Калькуляция'!$24:$24</oldFormula>
  </rdn>
  <rdn rId="0" localSheetId="1" customView="1" name="Z_D7D9E20E_80CE_494F_9E26_A5BCD648F3AB_.wvu.Cols" hidden="1" oldHidden="1">
    <formula>' Калькуляция'!$A:$G</formula>
    <oldFormula>' Калькуляция'!$A:$G</oldFormula>
  </rdn>
  <rdn rId="0" localSheetId="1" customView="1" name="Z_D7D9E20E_80CE_494F_9E26_A5BCD648F3AB_.wvu.FilterData" hidden="1" oldHidden="1">
    <formula>' Калькуляция'!$A$10:$G$340</formula>
    <oldFormula>' Калькуляция'!$A$10:$G$340</oldFormula>
  </rdn>
  <rcv guid="{D7D9E20E-80CE-494F-9E26-A5BCD648F3A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1:W340"/>
  <sheetViews>
    <sheetView showGridLines="0" tabSelected="1" topLeftCell="H14" zoomScale="85" zoomScaleNormal="85" workbookViewId="0">
      <pane xSplit="5" ySplit="27" topLeftCell="M41" activePane="bottomRight" state="frozen"/>
      <selection activeCell="H14" sqref="H14"/>
      <selection pane="topRight" activeCell="M14" sqref="M14"/>
      <selection pane="bottomLeft" activeCell="H41" sqref="H41"/>
      <selection pane="bottomRight" activeCell="S23" sqref="S23"/>
    </sheetView>
  </sheetViews>
  <sheetFormatPr defaultRowHeight="11.25"/>
  <cols>
    <col min="1" max="1" width="13" style="17" hidden="1" customWidth="1"/>
    <col min="2" max="2" width="13.85546875" style="17" hidden="1" customWidth="1"/>
    <col min="3" max="4" width="9.140625" style="17" hidden="1" customWidth="1"/>
    <col min="5" max="5" width="16.28515625" style="17" hidden="1" customWidth="1"/>
    <col min="6" max="6" width="14.5703125" style="17" hidden="1" customWidth="1"/>
    <col min="7" max="7" width="25.85546875" style="17" hidden="1" customWidth="1"/>
    <col min="8" max="8" width="3.7109375" style="17" customWidth="1"/>
    <col min="9" max="9" width="9.140625" style="17"/>
    <col min="10" max="10" width="18.5703125" style="17" customWidth="1"/>
    <col min="11" max="11" width="46.7109375" style="17" customWidth="1"/>
    <col min="12" max="12" width="14.140625" style="17" customWidth="1"/>
    <col min="13" max="15" width="30.7109375" style="117" customWidth="1"/>
    <col min="16" max="16" width="30.7109375" style="17" customWidth="1"/>
    <col min="17" max="17" width="3.7109375" style="17" customWidth="1"/>
    <col min="18" max="16384" width="9.140625" style="17"/>
  </cols>
  <sheetData>
    <row r="1" spans="1:21" s="8" customFormat="1" hidden="1">
      <c r="A1" s="2"/>
      <c r="B1" s="2"/>
      <c r="C1" s="2"/>
      <c r="D1" s="3"/>
      <c r="E1" s="4"/>
      <c r="F1" s="3"/>
      <c r="G1" s="5"/>
      <c r="H1" s="6"/>
      <c r="I1" s="6"/>
      <c r="J1" s="6"/>
      <c r="K1" s="6"/>
      <c r="L1" s="6">
        <f>COLUMN(O1)-COLUMN(L1)</f>
        <v>3</v>
      </c>
      <c r="M1" s="104"/>
      <c r="N1" s="104"/>
      <c r="O1" s="104"/>
      <c r="P1" s="7"/>
      <c r="Q1" s="6"/>
      <c r="R1" s="6"/>
      <c r="S1" s="6"/>
      <c r="T1" s="6"/>
      <c r="U1" s="6"/>
    </row>
    <row r="2" spans="1:21" s="11" customFormat="1" hidden="1">
      <c r="A2" s="9"/>
      <c r="B2" s="9"/>
      <c r="C2" s="9"/>
      <c r="D2" s="9"/>
      <c r="E2" s="9"/>
      <c r="F2" s="9"/>
      <c r="G2" s="10"/>
      <c r="I2" s="12"/>
      <c r="J2" s="13"/>
      <c r="K2" s="13"/>
      <c r="L2" s="13">
        <v>0</v>
      </c>
      <c r="M2" s="104"/>
      <c r="N2" s="104"/>
      <c r="O2" s="104"/>
      <c r="P2" s="7"/>
    </row>
    <row r="3" spans="1:21" hidden="1">
      <c r="A3" s="14">
        <f>A34</f>
        <v>11</v>
      </c>
      <c r="B3" s="15" t="s">
        <v>40</v>
      </c>
      <c r="C3" s="15"/>
      <c r="D3" s="15"/>
      <c r="E3" s="15"/>
      <c r="F3" s="15"/>
      <c r="G3" s="16"/>
      <c r="I3" s="18"/>
      <c r="J3" s="19"/>
      <c r="K3" s="18"/>
      <c r="L3" s="18"/>
      <c r="M3" s="105" t="b">
        <f>M34&gt;0</f>
        <v>0</v>
      </c>
      <c r="N3" s="105" t="b">
        <f>N34&gt;0</f>
        <v>0</v>
      </c>
      <c r="O3" s="105" t="b">
        <f>O34&gt;0</f>
        <v>0</v>
      </c>
      <c r="P3" s="18"/>
    </row>
    <row r="4" spans="1:21" hidden="1">
      <c r="A4" s="20">
        <f>A28</f>
        <v>5</v>
      </c>
      <c r="B4" s="15" t="s">
        <v>41</v>
      </c>
      <c r="C4" s="15"/>
      <c r="D4" s="15"/>
      <c r="E4" s="15"/>
      <c r="F4" s="15"/>
      <c r="G4" s="16"/>
      <c r="I4" s="18"/>
      <c r="J4" s="19"/>
      <c r="K4" s="18"/>
      <c r="L4" s="18"/>
      <c r="M4" s="105" t="b">
        <f t="shared" ref="M4:N6" si="0">NOT(AND(M28=0,M31&gt;0))</f>
        <v>1</v>
      </c>
      <c r="N4" s="105" t="b">
        <f t="shared" si="0"/>
        <v>1</v>
      </c>
      <c r="O4" s="105" t="b">
        <f t="shared" ref="O4" si="1">NOT(AND(O28=0,O31&gt;0))</f>
        <v>1</v>
      </c>
      <c r="P4" s="18"/>
    </row>
    <row r="5" spans="1:21" hidden="1">
      <c r="A5" s="20">
        <f>A29</f>
        <v>6</v>
      </c>
      <c r="B5" s="15" t="s">
        <v>42</v>
      </c>
      <c r="C5" s="15"/>
      <c r="D5" s="15"/>
      <c r="E5" s="15"/>
      <c r="F5" s="15"/>
      <c r="G5" s="16"/>
      <c r="I5" s="18"/>
      <c r="J5" s="19"/>
      <c r="K5" s="18"/>
      <c r="L5" s="18"/>
      <c r="M5" s="105" t="b">
        <f t="shared" si="0"/>
        <v>1</v>
      </c>
      <c r="N5" s="105" t="b">
        <f t="shared" si="0"/>
        <v>1</v>
      </c>
      <c r="O5" s="105" t="b">
        <f t="shared" ref="O5" si="2">NOT(AND(O29=0,O32&gt;0))</f>
        <v>1</v>
      </c>
      <c r="P5" s="18"/>
    </row>
    <row r="6" spans="1:21" hidden="1">
      <c r="A6" s="20">
        <f>A30</f>
        <v>7</v>
      </c>
      <c r="B6" s="15" t="s">
        <v>43</v>
      </c>
      <c r="C6" s="15"/>
      <c r="D6" s="15"/>
      <c r="E6" s="15"/>
      <c r="F6" s="15"/>
      <c r="G6" s="16"/>
      <c r="I6" s="18"/>
      <c r="J6" s="18"/>
      <c r="K6" s="18"/>
      <c r="L6" s="18"/>
      <c r="M6" s="105" t="b">
        <f t="shared" si="0"/>
        <v>1</v>
      </c>
      <c r="N6" s="105" t="b">
        <f t="shared" si="0"/>
        <v>1</v>
      </c>
      <c r="O6" s="105" t="b">
        <f t="shared" ref="O6" si="3">NOT(AND(O30=0,O33&gt;0))</f>
        <v>1</v>
      </c>
      <c r="P6" s="18"/>
    </row>
    <row r="7" spans="1:21" s="21" customFormat="1" hidden="1">
      <c r="A7" s="20"/>
      <c r="B7" s="15"/>
      <c r="C7" s="15"/>
      <c r="D7" s="15"/>
      <c r="E7" s="15"/>
      <c r="F7" s="15"/>
      <c r="G7" s="16"/>
      <c r="I7" s="7"/>
      <c r="J7" s="7"/>
      <c r="K7" s="7"/>
      <c r="L7" s="7"/>
      <c r="M7" s="104" t="s">
        <v>38</v>
      </c>
      <c r="N7" s="104" t="s">
        <v>38</v>
      </c>
      <c r="O7" s="104" t="s">
        <v>38</v>
      </c>
      <c r="P7" s="22"/>
    </row>
    <row r="8" spans="1:21" hidden="1">
      <c r="A8" s="23" t="s">
        <v>22</v>
      </c>
      <c r="B8" s="23" t="s">
        <v>29</v>
      </c>
      <c r="C8" s="24"/>
      <c r="D8" s="25"/>
      <c r="E8" s="25"/>
      <c r="F8" s="25"/>
      <c r="G8" s="26"/>
      <c r="I8" s="27"/>
      <c r="J8" s="27"/>
      <c r="K8" s="27"/>
      <c r="L8" s="27"/>
      <c r="M8" s="106">
        <f>IF(WITHOUT_PP_LOAD=1,""&amp;M20&amp;"_"&amp;M24,COUNTIF($L7:M7,"+"))</f>
        <v>1</v>
      </c>
      <c r="N8" s="106">
        <f>IF(WITHOUT_PP_LOAD=1,""&amp;N20&amp;"_"&amp;N24,COUNTIF($L7:N7,"+"))</f>
        <v>2</v>
      </c>
      <c r="O8" s="106">
        <f>IF(WITHOUT_PP_LOAD=1,""&amp;O20&amp;"_"&amp;O24,COUNTIF($L7:O7,"+"))</f>
        <v>3</v>
      </c>
      <c r="P8" s="28"/>
    </row>
    <row r="9" spans="1:21" hidden="1">
      <c r="A9" s="29" t="s">
        <v>44</v>
      </c>
      <c r="B9" s="29" t="s">
        <v>45</v>
      </c>
      <c r="C9" s="29" t="s">
        <v>15</v>
      </c>
      <c r="D9" s="29" t="s">
        <v>46</v>
      </c>
      <c r="E9" s="29" t="s">
        <v>47</v>
      </c>
      <c r="F9" s="30" t="s">
        <v>17</v>
      </c>
      <c r="G9" s="30" t="s">
        <v>20</v>
      </c>
      <c r="I9" s="27"/>
      <c r="J9" s="27"/>
      <c r="K9" s="27"/>
      <c r="L9" s="27"/>
      <c r="M9" s="106"/>
      <c r="N9" s="106"/>
      <c r="O9" s="106"/>
      <c r="P9" s="28"/>
    </row>
    <row r="10" spans="1:21" hidden="1">
      <c r="A10" s="29" t="s">
        <v>0</v>
      </c>
      <c r="B10" s="30" t="s">
        <v>7</v>
      </c>
      <c r="C10" s="29" t="s">
        <v>16</v>
      </c>
      <c r="D10" s="29" t="s">
        <v>1</v>
      </c>
      <c r="E10" s="31" t="s">
        <v>3</v>
      </c>
      <c r="F10" s="29" t="s">
        <v>18</v>
      </c>
      <c r="G10" s="29" t="s">
        <v>21</v>
      </c>
      <c r="I10" s="27"/>
      <c r="J10" s="27"/>
      <c r="K10" s="27"/>
      <c r="L10" s="27"/>
      <c r="M10" s="106"/>
      <c r="N10" s="106"/>
      <c r="O10" s="106"/>
      <c r="P10" s="28"/>
    </row>
    <row r="11" spans="1:21" hidden="1">
      <c r="A11" s="32">
        <f>A337+1</f>
        <v>294</v>
      </c>
      <c r="B11" s="33" t="s">
        <v>13</v>
      </c>
      <c r="C11" s="34" t="s">
        <v>48</v>
      </c>
      <c r="D11" s="24"/>
      <c r="E11" s="24"/>
      <c r="F11" s="35"/>
      <c r="G11" s="26"/>
      <c r="I11" s="36"/>
      <c r="J11" s="37"/>
      <c r="K11" s="38"/>
      <c r="L11" s="39"/>
      <c r="M11" s="105" t="e">
        <f>TEXT(startDate,"ДД.ММ.ГГГГ")</f>
        <v>#REF!</v>
      </c>
      <c r="N11" s="105" t="e">
        <f>TEXT(startDate,"ДД.ММ.ГГГГ")</f>
        <v>#REF!</v>
      </c>
      <c r="O11" s="105" t="e">
        <f>TEXT(startDate,"ДД.ММ.ГГГГ")</f>
        <v>#REF!</v>
      </c>
      <c r="P11" s="18"/>
    </row>
    <row r="12" spans="1:21" hidden="1">
      <c r="A12" s="32">
        <f>A11+1</f>
        <v>295</v>
      </c>
      <c r="B12" s="33" t="s">
        <v>14</v>
      </c>
      <c r="C12" s="34" t="s">
        <v>48</v>
      </c>
      <c r="D12" s="24"/>
      <c r="E12" s="24"/>
      <c r="F12" s="35"/>
      <c r="G12" s="26"/>
      <c r="I12" s="36"/>
      <c r="J12" s="37"/>
      <c r="K12" s="38"/>
      <c r="L12" s="39"/>
      <c r="M12" s="105" t="e">
        <f>TEXT(endDate,"ДД.ММ.ГГГГ")</f>
        <v>#REF!</v>
      </c>
      <c r="N12" s="105" t="e">
        <f>TEXT(endDate,"ДД.ММ.ГГГГ")</f>
        <v>#REF!</v>
      </c>
      <c r="O12" s="105" t="e">
        <f>TEXT(endDate,"ДД.ММ.ГГГГ")</f>
        <v>#REF!</v>
      </c>
      <c r="P12" s="18"/>
    </row>
    <row r="13" spans="1:21" hidden="1">
      <c r="A13" s="40"/>
      <c r="B13" s="40"/>
      <c r="C13" s="24"/>
      <c r="D13" s="25"/>
      <c r="E13" s="25"/>
      <c r="F13" s="25"/>
      <c r="G13" s="26"/>
      <c r="I13" s="41"/>
      <c r="J13" s="41"/>
      <c r="K13" s="41"/>
      <c r="L13" s="41"/>
      <c r="M13" s="107" t="str">
        <f>M20&amp;"_"&amp;M24</f>
        <v>_</v>
      </c>
      <c r="N13" s="107" t="str">
        <f>N20&amp;"_"&amp;N24</f>
        <v>_</v>
      </c>
      <c r="O13" s="107" t="str">
        <f>O20&amp;"_"&amp;O24</f>
        <v>_</v>
      </c>
      <c r="P13" s="41"/>
    </row>
    <row r="14" spans="1:21" ht="12">
      <c r="A14" s="40"/>
      <c r="B14" s="40"/>
      <c r="C14" s="24"/>
      <c r="D14" s="25"/>
      <c r="E14" s="25"/>
      <c r="F14" s="25"/>
      <c r="G14" s="26"/>
      <c r="I14" s="41"/>
      <c r="J14" s="41"/>
      <c r="K14" s="41"/>
      <c r="L14" s="41"/>
      <c r="M14" s="107"/>
      <c r="N14" s="107"/>
      <c r="O14" s="107"/>
      <c r="P14" s="41"/>
      <c r="Q14" s="138" t="s">
        <v>438</v>
      </c>
    </row>
    <row r="15" spans="1:21" ht="12">
      <c r="A15" s="40"/>
      <c r="B15" s="40"/>
      <c r="C15" s="24"/>
      <c r="D15" s="25"/>
      <c r="E15" s="25"/>
      <c r="F15" s="25"/>
      <c r="G15" s="26"/>
      <c r="I15" s="41"/>
      <c r="J15" s="41"/>
      <c r="K15" s="41"/>
      <c r="L15" s="41"/>
      <c r="M15" s="107"/>
      <c r="N15" s="107"/>
      <c r="O15" s="107"/>
      <c r="P15" s="41"/>
      <c r="Q15" s="137" t="s">
        <v>439</v>
      </c>
    </row>
    <row r="16" spans="1:21">
      <c r="A16" s="40"/>
      <c r="B16" s="40"/>
      <c r="C16" s="24"/>
      <c r="D16" s="25"/>
      <c r="E16" s="25"/>
      <c r="F16" s="25"/>
      <c r="G16" s="26"/>
      <c r="I16" s="41"/>
      <c r="J16" s="41"/>
      <c r="K16" s="41"/>
      <c r="L16" s="41"/>
      <c r="M16" s="107"/>
      <c r="N16" s="107"/>
      <c r="O16" s="107"/>
      <c r="P16" s="41"/>
      <c r="Q16" s="42" t="s">
        <v>39</v>
      </c>
    </row>
    <row r="17" spans="1:23" ht="15" customHeight="1">
      <c r="A17" s="15"/>
      <c r="B17" s="15"/>
      <c r="C17" s="15"/>
      <c r="D17" s="15"/>
      <c r="E17" s="15"/>
      <c r="F17" s="15"/>
      <c r="G17" s="16"/>
      <c r="I17" s="43" t="s">
        <v>432</v>
      </c>
      <c r="J17" s="44"/>
      <c r="K17" s="44"/>
      <c r="L17" s="44"/>
      <c r="M17" s="108"/>
      <c r="N17" s="108"/>
      <c r="O17" s="108"/>
      <c r="P17" s="45"/>
      <c r="Q17" s="1"/>
    </row>
    <row r="18" spans="1:23" ht="15" customHeight="1">
      <c r="I18" s="46" t="s">
        <v>433</v>
      </c>
      <c r="J18" s="47"/>
      <c r="K18" s="47"/>
      <c r="L18" s="47"/>
      <c r="M18" s="108"/>
      <c r="N18" s="108"/>
      <c r="O18" s="108"/>
      <c r="P18" s="45"/>
      <c r="Q18" s="1"/>
    </row>
    <row r="19" spans="1:23" ht="12">
      <c r="I19" s="48" t="s">
        <v>39</v>
      </c>
      <c r="J19" s="49"/>
      <c r="K19" s="49"/>
      <c r="L19" s="49"/>
      <c r="M19" s="109"/>
      <c r="N19" s="109"/>
      <c r="O19" s="109"/>
      <c r="P19" s="50"/>
      <c r="Q19" s="51"/>
    </row>
    <row r="20" spans="1:23">
      <c r="A20" s="32">
        <f>COUNTIF(B$20:B20,"*")</f>
        <v>1</v>
      </c>
      <c r="B20" s="33" t="s">
        <v>9</v>
      </c>
      <c r="C20" s="34" t="s">
        <v>48</v>
      </c>
      <c r="D20" s="36"/>
      <c r="E20" s="25"/>
      <c r="F20" s="25"/>
      <c r="G20" s="26"/>
      <c r="I20" s="127" t="s">
        <v>49</v>
      </c>
      <c r="J20" s="127"/>
      <c r="K20" s="52" t="s">
        <v>25</v>
      </c>
      <c r="L20" s="53"/>
      <c r="M20" s="110"/>
      <c r="N20" s="110"/>
      <c r="O20" s="110"/>
    </row>
    <row r="21" spans="1:23" ht="22.5">
      <c r="A21" s="32"/>
      <c r="B21" s="24"/>
      <c r="C21" s="36"/>
      <c r="D21" s="36"/>
      <c r="E21" s="25"/>
      <c r="F21" s="25"/>
      <c r="G21" s="26"/>
      <c r="H21" s="123"/>
      <c r="I21" s="127"/>
      <c r="J21" s="127"/>
      <c r="K21" s="52" t="s">
        <v>26</v>
      </c>
      <c r="L21" s="54"/>
      <c r="M21" s="124" t="s">
        <v>434</v>
      </c>
      <c r="N21" s="124" t="s">
        <v>434</v>
      </c>
      <c r="O21" s="124" t="s">
        <v>434</v>
      </c>
    </row>
    <row r="22" spans="1:23">
      <c r="A22" s="24"/>
      <c r="B22" s="24"/>
      <c r="C22" s="36"/>
      <c r="D22" s="36"/>
      <c r="E22" s="25"/>
      <c r="F22" s="25"/>
      <c r="G22" s="26"/>
      <c r="I22" s="127"/>
      <c r="J22" s="127"/>
      <c r="K22" s="52" t="s">
        <v>27</v>
      </c>
      <c r="L22" s="54"/>
      <c r="M22" s="125" t="s">
        <v>435</v>
      </c>
      <c r="N22" s="125" t="s">
        <v>436</v>
      </c>
      <c r="O22" s="125" t="s">
        <v>437</v>
      </c>
    </row>
    <row r="23" spans="1:23">
      <c r="A23" s="24"/>
      <c r="B23" s="24"/>
      <c r="C23" s="36"/>
      <c r="D23" s="36"/>
      <c r="E23" s="25"/>
      <c r="F23" s="25"/>
      <c r="G23" s="26"/>
      <c r="I23" s="127"/>
      <c r="J23" s="127"/>
      <c r="K23" s="52" t="s">
        <v>28</v>
      </c>
      <c r="L23" s="54"/>
      <c r="M23" s="111"/>
      <c r="N23" s="111"/>
      <c r="O23" s="111"/>
    </row>
    <row r="24" spans="1:23" hidden="1">
      <c r="A24" s="32">
        <f>COUNTIF(B$20:B24,"*")</f>
        <v>2</v>
      </c>
      <c r="B24" s="33" t="s">
        <v>8</v>
      </c>
      <c r="C24" s="34" t="s">
        <v>48</v>
      </c>
      <c r="D24" s="36"/>
      <c r="E24" s="25"/>
      <c r="F24" s="25"/>
      <c r="G24" s="26"/>
      <c r="I24" s="127"/>
      <c r="J24" s="127"/>
      <c r="K24" s="55" t="s">
        <v>23</v>
      </c>
      <c r="L24" s="54"/>
      <c r="M24" s="112"/>
      <c r="N24" s="112"/>
      <c r="O24" s="112"/>
      <c r="P24" s="56"/>
    </row>
    <row r="25" spans="1:23">
      <c r="A25" s="24"/>
      <c r="B25" s="24"/>
      <c r="C25" s="36"/>
      <c r="D25" s="36"/>
      <c r="E25" s="25"/>
      <c r="F25" s="25"/>
      <c r="G25" s="26"/>
      <c r="I25" s="127"/>
      <c r="J25" s="127"/>
      <c r="K25" s="52" t="s">
        <v>24</v>
      </c>
      <c r="L25" s="54"/>
      <c r="M25" s="111"/>
      <c r="N25" s="111"/>
      <c r="O25" s="111"/>
      <c r="W25" s="123"/>
    </row>
    <row r="26" spans="1:23">
      <c r="A26" s="32">
        <f>COUNTIF(B$20:B26,"*")</f>
        <v>3</v>
      </c>
      <c r="B26" s="57" t="s">
        <v>10</v>
      </c>
      <c r="C26" s="34" t="s">
        <v>48</v>
      </c>
      <c r="D26" s="36"/>
      <c r="E26" s="25"/>
      <c r="F26" s="25"/>
      <c r="G26" s="26"/>
      <c r="I26" s="127"/>
      <c r="J26" s="127"/>
      <c r="K26" s="52" t="s">
        <v>50</v>
      </c>
      <c r="L26" s="54"/>
      <c r="M26" s="113"/>
      <c r="N26" s="113"/>
      <c r="O26" s="113"/>
    </row>
    <row r="27" spans="1:23">
      <c r="A27" s="32">
        <f>COUNTIF(B$20:B27,"*")</f>
        <v>4</v>
      </c>
      <c r="B27" s="33" t="s">
        <v>11</v>
      </c>
      <c r="C27" s="36"/>
      <c r="D27" s="36"/>
      <c r="E27" s="25" t="s">
        <v>51</v>
      </c>
      <c r="F27" s="58" t="s">
        <v>19</v>
      </c>
      <c r="G27" s="59" t="s">
        <v>52</v>
      </c>
      <c r="I27" s="127"/>
      <c r="J27" s="127"/>
      <c r="K27" s="60" t="s">
        <v>53</v>
      </c>
      <c r="L27" s="54" t="s">
        <v>54</v>
      </c>
      <c r="M27" s="61"/>
      <c r="N27" s="61"/>
      <c r="O27" s="61"/>
    </row>
    <row r="28" spans="1:23">
      <c r="A28" s="32">
        <f>COUNTIF(B$20:B28,"*")</f>
        <v>5</v>
      </c>
      <c r="B28" s="33" t="s">
        <v>11</v>
      </c>
      <c r="C28" s="36"/>
      <c r="D28" s="36"/>
      <c r="E28" s="25" t="s">
        <v>5</v>
      </c>
      <c r="F28" s="58" t="s">
        <v>19</v>
      </c>
      <c r="G28" s="59" t="s">
        <v>55</v>
      </c>
      <c r="I28" s="127" t="s">
        <v>56</v>
      </c>
      <c r="J28" s="127"/>
      <c r="K28" s="62" t="s">
        <v>57</v>
      </c>
      <c r="L28" s="63" t="s">
        <v>35</v>
      </c>
      <c r="M28" s="103"/>
      <c r="N28" s="103"/>
      <c r="O28" s="103"/>
    </row>
    <row r="29" spans="1:23">
      <c r="A29" s="32">
        <f>COUNTIF(B$20:B29,"*")</f>
        <v>6</v>
      </c>
      <c r="B29" s="33" t="s">
        <v>11</v>
      </c>
      <c r="C29" s="36"/>
      <c r="D29" s="36"/>
      <c r="E29" s="25" t="s">
        <v>6</v>
      </c>
      <c r="F29" s="58" t="s">
        <v>19</v>
      </c>
      <c r="G29" s="59" t="s">
        <v>58</v>
      </c>
      <c r="I29" s="127"/>
      <c r="J29" s="127"/>
      <c r="K29" s="62" t="s">
        <v>59</v>
      </c>
      <c r="L29" s="63" t="s">
        <v>36</v>
      </c>
      <c r="M29" s="103"/>
      <c r="N29" s="103"/>
      <c r="O29" s="103"/>
    </row>
    <row r="30" spans="1:23">
      <c r="A30" s="32">
        <f>COUNTIF(B$20:B30,"*")</f>
        <v>7</v>
      </c>
      <c r="B30" s="33" t="s">
        <v>11</v>
      </c>
      <c r="C30" s="36"/>
      <c r="D30" s="36"/>
      <c r="E30" s="25" t="s">
        <v>5</v>
      </c>
      <c r="F30" s="58" t="s">
        <v>19</v>
      </c>
      <c r="G30" s="59" t="s">
        <v>60</v>
      </c>
      <c r="I30" s="127"/>
      <c r="J30" s="127"/>
      <c r="K30" s="62" t="s">
        <v>61</v>
      </c>
      <c r="L30" s="63" t="s">
        <v>37</v>
      </c>
      <c r="M30" s="103"/>
      <c r="N30" s="103"/>
      <c r="O30" s="103"/>
    </row>
    <row r="31" spans="1:23">
      <c r="A31" s="32">
        <f>COUNTIF(B$20:B31,"*")</f>
        <v>8</v>
      </c>
      <c r="B31" s="64" t="s">
        <v>12</v>
      </c>
      <c r="C31" s="65"/>
      <c r="D31" s="65" t="s">
        <v>2</v>
      </c>
      <c r="E31" s="65"/>
      <c r="F31" s="58" t="s">
        <v>19</v>
      </c>
      <c r="G31" s="59" t="s">
        <v>62</v>
      </c>
      <c r="I31" s="127" t="s">
        <v>63</v>
      </c>
      <c r="J31" s="127"/>
      <c r="K31" s="62" t="s">
        <v>64</v>
      </c>
      <c r="L31" s="63" t="s">
        <v>30</v>
      </c>
      <c r="M31" s="66">
        <f>((M80+M87+M99+M113)*(M126%+100%))*(M127%+100%)</f>
        <v>0</v>
      </c>
      <c r="N31" s="66">
        <f>((N80+N87+N99+N113)*(N126%+100%))*(N127%+100%)</f>
        <v>0</v>
      </c>
      <c r="O31" s="66">
        <f>((O80+O87+O99+O113)*(O126%+100%))*(O127%+100%)</f>
        <v>0</v>
      </c>
    </row>
    <row r="32" spans="1:23">
      <c r="A32" s="32">
        <f>COUNTIF(B$20:B32,"*")</f>
        <v>9</v>
      </c>
      <c r="B32" s="64" t="s">
        <v>12</v>
      </c>
      <c r="C32" s="24"/>
      <c r="D32" s="24" t="s">
        <v>2</v>
      </c>
      <c r="E32" s="24"/>
      <c r="F32" s="33" t="s">
        <v>19</v>
      </c>
      <c r="G32" s="59" t="s">
        <v>65</v>
      </c>
      <c r="I32" s="127"/>
      <c r="J32" s="127"/>
      <c r="K32" s="62" t="s">
        <v>66</v>
      </c>
      <c r="L32" s="63" t="s">
        <v>31</v>
      </c>
      <c r="M32" s="67">
        <f>((M227)*(M228%+100%))*(M229%+100%)</f>
        <v>0</v>
      </c>
      <c r="N32" s="67">
        <f>((N227)*(N228%+100%))*(N229%+100%)</f>
        <v>0</v>
      </c>
      <c r="O32" s="67">
        <f>((O227)*(O228%+100%))*(O229%+100%)</f>
        <v>0</v>
      </c>
    </row>
    <row r="33" spans="1:15">
      <c r="A33" s="32">
        <f>COUNTIF(B$20:B33,"*")</f>
        <v>10</v>
      </c>
      <c r="B33" s="64" t="s">
        <v>12</v>
      </c>
      <c r="C33" s="24"/>
      <c r="D33" s="24" t="s">
        <v>2</v>
      </c>
      <c r="E33" s="24"/>
      <c r="F33" s="33" t="s">
        <v>19</v>
      </c>
      <c r="G33" s="59" t="s">
        <v>67</v>
      </c>
      <c r="I33" s="127"/>
      <c r="J33" s="127"/>
      <c r="K33" s="62" t="s">
        <v>68</v>
      </c>
      <c r="L33" s="63" t="s">
        <v>32</v>
      </c>
      <c r="M33" s="68">
        <f>((M335)*(M336%+100%))*(M337%+100%)</f>
        <v>0</v>
      </c>
      <c r="N33" s="68">
        <f>((N335)*(N336%+100%))*(N337%+100%)</f>
        <v>0</v>
      </c>
      <c r="O33" s="68">
        <f>((O335)*(O336%+100%))*(O337%+100%)</f>
        <v>0</v>
      </c>
    </row>
    <row r="34" spans="1:15">
      <c r="A34" s="32">
        <f>COUNTIF(B$20:B34,"*")</f>
        <v>11</v>
      </c>
      <c r="B34" s="64" t="s">
        <v>12</v>
      </c>
      <c r="C34" s="24"/>
      <c r="D34" s="24" t="s">
        <v>2</v>
      </c>
      <c r="E34" s="24"/>
      <c r="F34" s="33" t="s">
        <v>19</v>
      </c>
      <c r="G34" s="59" t="s">
        <v>69</v>
      </c>
      <c r="I34" s="127"/>
      <c r="J34" s="127"/>
      <c r="K34" s="69" t="s">
        <v>70</v>
      </c>
      <c r="L34" s="70" t="s">
        <v>30</v>
      </c>
      <c r="M34" s="71">
        <f>IFERROR((M28*M31+M29*M32+M30*M33)/M28,0)</f>
        <v>0</v>
      </c>
      <c r="N34" s="71">
        <f>IFERROR((N28*N31+N29*N32+N30*N33)/N28,0)</f>
        <v>0</v>
      </c>
      <c r="O34" s="71">
        <f>IFERROR((O28*O31+O29*O32+O30*O33)/O28,0)</f>
        <v>0</v>
      </c>
    </row>
    <row r="35" spans="1:15" ht="0.2" customHeight="1">
      <c r="A35" s="23" t="s">
        <v>22</v>
      </c>
      <c r="B35" s="23"/>
      <c r="C35" s="23" t="s">
        <v>29</v>
      </c>
      <c r="D35" s="24"/>
      <c r="E35" s="24"/>
      <c r="F35" s="33"/>
      <c r="G35" s="59"/>
      <c r="I35" s="72"/>
      <c r="J35" s="72"/>
      <c r="K35" s="55"/>
      <c r="L35" s="70"/>
      <c r="M35" s="114">
        <f>M$8+$L$1</f>
        <v>4</v>
      </c>
      <c r="N35" s="114">
        <f>N$8+$L$1</f>
        <v>5</v>
      </c>
      <c r="O35" s="114">
        <f>O$8+$L$1</f>
        <v>6</v>
      </c>
    </row>
    <row r="36" spans="1:15" ht="0.2" customHeight="1">
      <c r="A36" s="32">
        <f>COUNTIF(B$20:B36,"*")</f>
        <v>12</v>
      </c>
      <c r="B36" s="33" t="s">
        <v>9</v>
      </c>
      <c r="C36" s="34" t="s">
        <v>48</v>
      </c>
      <c r="D36" s="24"/>
      <c r="E36" s="24"/>
      <c r="F36" s="33"/>
      <c r="G36" s="59"/>
      <c r="I36" s="72"/>
      <c r="J36" s="72"/>
      <c r="K36" s="55" t="s">
        <v>25</v>
      </c>
      <c r="L36" s="63"/>
      <c r="M36" s="74" t="str">
        <f>""&amp;M$20</f>
        <v/>
      </c>
      <c r="N36" s="74" t="str">
        <f>""&amp;N$20</f>
        <v/>
      </c>
      <c r="O36" s="74" t="str">
        <f>""&amp;O$20</f>
        <v/>
      </c>
    </row>
    <row r="37" spans="1:15" ht="0.2" customHeight="1">
      <c r="A37" s="32">
        <f>COUNTIF(B$20:B37,"*")</f>
        <v>13</v>
      </c>
      <c r="B37" s="33" t="s">
        <v>8</v>
      </c>
      <c r="C37" s="34" t="s">
        <v>48</v>
      </c>
      <c r="D37" s="24"/>
      <c r="E37" s="24"/>
      <c r="F37" s="33"/>
      <c r="G37" s="59"/>
      <c r="I37" s="72"/>
      <c r="J37" s="72"/>
      <c r="K37" s="55" t="s">
        <v>23</v>
      </c>
      <c r="L37" s="63"/>
      <c r="M37" s="74" t="str">
        <f>""&amp;M$24</f>
        <v/>
      </c>
      <c r="N37" s="74" t="str">
        <f>""&amp;N$24</f>
        <v/>
      </c>
      <c r="O37" s="74" t="str">
        <f>""&amp;O$24</f>
        <v/>
      </c>
    </row>
    <row r="38" spans="1:15" ht="0.2" customHeight="1">
      <c r="A38" s="32">
        <f>COUNTIF(B$20:B38,"*")</f>
        <v>14</v>
      </c>
      <c r="B38" s="57" t="s">
        <v>10</v>
      </c>
      <c r="C38" s="34" t="s">
        <v>48</v>
      </c>
      <c r="D38" s="36"/>
      <c r="E38" s="25"/>
      <c r="F38" s="25"/>
      <c r="G38" s="26"/>
      <c r="I38" s="72"/>
      <c r="J38" s="72"/>
      <c r="K38" s="55" t="s">
        <v>50</v>
      </c>
      <c r="L38" s="75"/>
      <c r="M38" s="74" t="str">
        <f>""&amp;M$26</f>
        <v/>
      </c>
      <c r="N38" s="74" t="str">
        <f>""&amp;N$26</f>
        <v/>
      </c>
      <c r="O38" s="74" t="str">
        <f>""&amp;O$26</f>
        <v/>
      </c>
    </row>
    <row r="39" spans="1:15" ht="0.2" customHeight="1">
      <c r="A39" s="32">
        <f>COUNTIF(B$20:B39,"*")</f>
        <v>15</v>
      </c>
      <c r="B39" s="33" t="s">
        <v>13</v>
      </c>
      <c r="C39" s="34" t="s">
        <v>48</v>
      </c>
      <c r="D39" s="24"/>
      <c r="E39" s="24"/>
      <c r="F39" s="35"/>
      <c r="G39" s="26"/>
      <c r="I39" s="72"/>
      <c r="J39" s="72"/>
      <c r="K39" s="76" t="s">
        <v>71</v>
      </c>
      <c r="L39" s="77"/>
      <c r="M39" s="115" t="e">
        <f>M$11</f>
        <v>#REF!</v>
      </c>
      <c r="N39" s="115" t="e">
        <f>N$11</f>
        <v>#REF!</v>
      </c>
      <c r="O39" s="115" t="e">
        <f>O$11</f>
        <v>#REF!</v>
      </c>
    </row>
    <row r="40" spans="1:15" ht="0.2" customHeight="1">
      <c r="A40" s="32">
        <f>COUNTIF(B$20:B40,"*")</f>
        <v>16</v>
      </c>
      <c r="B40" s="33" t="s">
        <v>14</v>
      </c>
      <c r="C40" s="34" t="s">
        <v>48</v>
      </c>
      <c r="D40" s="24"/>
      <c r="E40" s="24"/>
      <c r="F40" s="35"/>
      <c r="G40" s="26"/>
      <c r="I40" s="72"/>
      <c r="J40" s="72"/>
      <c r="K40" s="76" t="s">
        <v>72</v>
      </c>
      <c r="L40" s="77"/>
      <c r="M40" s="115" t="e">
        <f>M$12</f>
        <v>#REF!</v>
      </c>
      <c r="N40" s="115" t="e">
        <f>N$12</f>
        <v>#REF!</v>
      </c>
      <c r="O40" s="115" t="e">
        <f>O$12</f>
        <v>#REF!</v>
      </c>
    </row>
    <row r="41" spans="1:15" ht="22.5">
      <c r="A41" s="32">
        <f>COUNTIF(B$20:B41,"*")</f>
        <v>17</v>
      </c>
      <c r="B41" s="64" t="s">
        <v>12</v>
      </c>
      <c r="C41" s="24"/>
      <c r="D41" s="24" t="s">
        <v>2</v>
      </c>
      <c r="E41" s="24"/>
      <c r="F41" s="33" t="s">
        <v>19</v>
      </c>
      <c r="G41" s="59" t="s">
        <v>73</v>
      </c>
      <c r="I41" s="128" t="s">
        <v>33</v>
      </c>
      <c r="J41" s="129" t="s">
        <v>74</v>
      </c>
      <c r="K41" s="78" t="s">
        <v>75</v>
      </c>
      <c r="L41" s="79" t="s">
        <v>30</v>
      </c>
      <c r="M41" s="80">
        <f>M43+M44+M48+M50+M52+M55+M57+M59+M61</f>
        <v>0</v>
      </c>
      <c r="N41" s="80">
        <f>N43+N44+N48+N50+N52+N55+N57+N59+N61</f>
        <v>0</v>
      </c>
      <c r="O41" s="80">
        <f>O43+O44+O48+O50+O52+O55+O57+O59+O61</f>
        <v>0</v>
      </c>
    </row>
    <row r="42" spans="1:15">
      <c r="A42" s="32">
        <f>COUNTIF(B$20:B42,"*")</f>
        <v>18</v>
      </c>
      <c r="B42" s="33" t="s">
        <v>76</v>
      </c>
      <c r="C42" s="34" t="s">
        <v>48</v>
      </c>
      <c r="D42" s="24"/>
      <c r="E42" s="24"/>
      <c r="F42" s="81"/>
      <c r="G42" s="59"/>
      <c r="I42" s="128"/>
      <c r="J42" s="129"/>
      <c r="K42" s="82" t="s">
        <v>77</v>
      </c>
      <c r="L42" s="77" t="s">
        <v>78</v>
      </c>
      <c r="M42" s="83"/>
      <c r="N42" s="83"/>
      <c r="O42" s="83"/>
    </row>
    <row r="43" spans="1:15" ht="22.5">
      <c r="A43" s="32">
        <f>COUNTIF(B$20:B43,"*")</f>
        <v>19</v>
      </c>
      <c r="B43" s="64" t="s">
        <v>12</v>
      </c>
      <c r="C43" s="24"/>
      <c r="D43" s="24" t="s">
        <v>2</v>
      </c>
      <c r="E43" s="24"/>
      <c r="F43" s="33" t="s">
        <v>19</v>
      </c>
      <c r="G43" s="59" t="s">
        <v>79</v>
      </c>
      <c r="I43" s="128"/>
      <c r="J43" s="129"/>
      <c r="K43" s="82" t="s">
        <v>80</v>
      </c>
      <c r="L43" s="77" t="s">
        <v>81</v>
      </c>
      <c r="M43" s="118"/>
      <c r="N43" s="118"/>
      <c r="O43" s="118"/>
    </row>
    <row r="44" spans="1:15">
      <c r="A44" s="32">
        <f>COUNTIF(B$20:B44,"*")</f>
        <v>20</v>
      </c>
      <c r="B44" s="64" t="s">
        <v>12</v>
      </c>
      <c r="C44" s="24"/>
      <c r="D44" s="24" t="s">
        <v>2</v>
      </c>
      <c r="E44" s="24"/>
      <c r="F44" s="33" t="s">
        <v>19</v>
      </c>
      <c r="G44" s="59" t="s">
        <v>82</v>
      </c>
      <c r="I44" s="128"/>
      <c r="J44" s="129"/>
      <c r="K44" s="82" t="s">
        <v>83</v>
      </c>
      <c r="L44" s="77" t="s">
        <v>81</v>
      </c>
      <c r="M44" s="84">
        <f>M43*(M45+M46+M47)%</f>
        <v>0</v>
      </c>
      <c r="N44" s="84">
        <f>N43*(N45+N46+N47)%</f>
        <v>0</v>
      </c>
      <c r="O44" s="84">
        <f>O43*(O45+O46+O47)%</f>
        <v>0</v>
      </c>
    </row>
    <row r="45" spans="1:15">
      <c r="A45" s="32">
        <f>COUNTIF(B$20:B45,"*")</f>
        <v>21</v>
      </c>
      <c r="B45" s="33" t="s">
        <v>11</v>
      </c>
      <c r="C45" s="24"/>
      <c r="D45" s="24"/>
      <c r="E45" s="24" t="s">
        <v>84</v>
      </c>
      <c r="F45" s="33" t="s">
        <v>19</v>
      </c>
      <c r="G45" s="59" t="s">
        <v>85</v>
      </c>
      <c r="I45" s="128"/>
      <c r="J45" s="129"/>
      <c r="K45" s="85" t="s">
        <v>86</v>
      </c>
      <c r="L45" s="77" t="s">
        <v>84</v>
      </c>
      <c r="M45" s="118"/>
      <c r="N45" s="118"/>
      <c r="O45" s="118"/>
    </row>
    <row r="46" spans="1:15">
      <c r="A46" s="32">
        <f>COUNTIF(B$20:B46,"*")</f>
        <v>22</v>
      </c>
      <c r="B46" s="33" t="s">
        <v>11</v>
      </c>
      <c r="C46" s="24"/>
      <c r="D46" s="24"/>
      <c r="E46" s="24" t="s">
        <v>84</v>
      </c>
      <c r="F46" s="33" t="s">
        <v>19</v>
      </c>
      <c r="G46" s="59" t="s">
        <v>87</v>
      </c>
      <c r="I46" s="128"/>
      <c r="J46" s="129"/>
      <c r="K46" s="85" t="s">
        <v>88</v>
      </c>
      <c r="L46" s="77" t="s">
        <v>84</v>
      </c>
      <c r="M46" s="118"/>
      <c r="N46" s="118"/>
      <c r="O46" s="118"/>
    </row>
    <row r="47" spans="1:15" ht="22.5">
      <c r="A47" s="32">
        <f>COUNTIF(B$20:B47,"*")</f>
        <v>23</v>
      </c>
      <c r="B47" s="33" t="s">
        <v>11</v>
      </c>
      <c r="C47" s="24"/>
      <c r="D47" s="24"/>
      <c r="E47" s="24" t="s">
        <v>84</v>
      </c>
      <c r="F47" s="33" t="s">
        <v>19</v>
      </c>
      <c r="G47" s="59" t="s">
        <v>89</v>
      </c>
      <c r="I47" s="128"/>
      <c r="J47" s="129"/>
      <c r="K47" s="85" t="s">
        <v>90</v>
      </c>
      <c r="L47" s="77" t="s">
        <v>84</v>
      </c>
      <c r="M47" s="118"/>
      <c r="N47" s="118"/>
      <c r="O47" s="118"/>
    </row>
    <row r="48" spans="1:15">
      <c r="A48" s="32">
        <f>COUNTIF(B$20:B48,"*")</f>
        <v>24</v>
      </c>
      <c r="B48" s="64" t="s">
        <v>12</v>
      </c>
      <c r="C48" s="24"/>
      <c r="D48" s="24" t="s">
        <v>2</v>
      </c>
      <c r="E48" s="24"/>
      <c r="F48" s="33" t="s">
        <v>19</v>
      </c>
      <c r="G48" s="59" t="s">
        <v>91</v>
      </c>
      <c r="I48" s="128"/>
      <c r="J48" s="129"/>
      <c r="K48" s="126" t="s">
        <v>92</v>
      </c>
      <c r="L48" s="77" t="s">
        <v>81</v>
      </c>
      <c r="M48" s="84">
        <f>M43*M49%</f>
        <v>0</v>
      </c>
      <c r="N48" s="84">
        <f>N43*N49%</f>
        <v>0</v>
      </c>
      <c r="O48" s="84">
        <f>O43*O49%</f>
        <v>0</v>
      </c>
    </row>
    <row r="49" spans="1:15">
      <c r="A49" s="32">
        <f>COUNTIF(B$20:B49,"*")</f>
        <v>25</v>
      </c>
      <c r="B49" s="33" t="s">
        <v>11</v>
      </c>
      <c r="C49" s="24"/>
      <c r="D49" s="24"/>
      <c r="E49" s="24" t="s">
        <v>84</v>
      </c>
      <c r="F49" s="33" t="s">
        <v>19</v>
      </c>
      <c r="G49" s="59" t="s">
        <v>93</v>
      </c>
      <c r="I49" s="128"/>
      <c r="J49" s="129"/>
      <c r="K49" s="126"/>
      <c r="L49" s="77" t="s">
        <v>84</v>
      </c>
      <c r="M49" s="118"/>
      <c r="N49" s="118"/>
      <c r="O49" s="118"/>
    </row>
    <row r="50" spans="1:15">
      <c r="A50" s="32">
        <f>COUNTIF(B$20:B50,"*")</f>
        <v>26</v>
      </c>
      <c r="B50" s="64" t="s">
        <v>12</v>
      </c>
      <c r="C50" s="24"/>
      <c r="D50" s="24" t="s">
        <v>2</v>
      </c>
      <c r="E50" s="24"/>
      <c r="F50" s="33" t="s">
        <v>19</v>
      </c>
      <c r="G50" s="59" t="s">
        <v>94</v>
      </c>
      <c r="I50" s="128"/>
      <c r="J50" s="129"/>
      <c r="K50" s="126" t="s">
        <v>95</v>
      </c>
      <c r="L50" s="77" t="s">
        <v>81</v>
      </c>
      <c r="M50" s="84">
        <f>(M43+M44)*M51%</f>
        <v>0</v>
      </c>
      <c r="N50" s="84">
        <f>(N43+N44)*N51%</f>
        <v>0</v>
      </c>
      <c r="O50" s="84">
        <f>(O43+O44)*O51%</f>
        <v>0</v>
      </c>
    </row>
    <row r="51" spans="1:15">
      <c r="A51" s="32">
        <f>COUNTIF(B$20:B51,"*")</f>
        <v>27</v>
      </c>
      <c r="B51" s="33" t="s">
        <v>11</v>
      </c>
      <c r="C51" s="24"/>
      <c r="D51" s="24"/>
      <c r="E51" s="24" t="s">
        <v>84</v>
      </c>
      <c r="F51" s="33" t="s">
        <v>19</v>
      </c>
      <c r="G51" s="59" t="s">
        <v>96</v>
      </c>
      <c r="I51" s="128"/>
      <c r="J51" s="129"/>
      <c r="K51" s="126"/>
      <c r="L51" s="77" t="s">
        <v>84</v>
      </c>
      <c r="M51" s="118"/>
      <c r="N51" s="118"/>
      <c r="O51" s="118"/>
    </row>
    <row r="52" spans="1:15">
      <c r="A52" s="32">
        <f>COUNTIF(B$20:B52,"*")</f>
        <v>28</v>
      </c>
      <c r="B52" s="64" t="s">
        <v>12</v>
      </c>
      <c r="C52" s="24"/>
      <c r="D52" s="24" t="s">
        <v>2</v>
      </c>
      <c r="E52" s="24"/>
      <c r="F52" s="33" t="s">
        <v>19</v>
      </c>
      <c r="G52" s="59" t="s">
        <v>97</v>
      </c>
      <c r="I52" s="128"/>
      <c r="J52" s="129"/>
      <c r="K52" s="82" t="s">
        <v>98</v>
      </c>
      <c r="L52" s="77" t="s">
        <v>81</v>
      </c>
      <c r="M52" s="84">
        <f>(M43+M44+M48+M50)*(M53+M54)%</f>
        <v>0</v>
      </c>
      <c r="N52" s="84">
        <f>(N43+N44+N48+N50)*(N53+N54)%</f>
        <v>0</v>
      </c>
      <c r="O52" s="84">
        <f>(O43+O44+O48+O50)*(O53+O54)%</f>
        <v>0</v>
      </c>
    </row>
    <row r="53" spans="1:15">
      <c r="A53" s="32">
        <f>COUNTIF(B$20:B53,"*")</f>
        <v>29</v>
      </c>
      <c r="B53" s="33" t="s">
        <v>11</v>
      </c>
      <c r="C53" s="24"/>
      <c r="D53" s="24"/>
      <c r="E53" s="24" t="s">
        <v>84</v>
      </c>
      <c r="F53" s="33" t="s">
        <v>19</v>
      </c>
      <c r="G53" s="59" t="s">
        <v>99</v>
      </c>
      <c r="I53" s="128"/>
      <c r="J53" s="129"/>
      <c r="K53" s="85" t="s">
        <v>100</v>
      </c>
      <c r="L53" s="77" t="s">
        <v>84</v>
      </c>
      <c r="M53" s="118"/>
      <c r="N53" s="118"/>
      <c r="O53" s="118"/>
    </row>
    <row r="54" spans="1:15">
      <c r="A54" s="32">
        <f>COUNTIF(B$20:B54,"*")</f>
        <v>30</v>
      </c>
      <c r="B54" s="33" t="s">
        <v>11</v>
      </c>
      <c r="C54" s="24"/>
      <c r="D54" s="24"/>
      <c r="E54" s="24" t="s">
        <v>84</v>
      </c>
      <c r="F54" s="33" t="s">
        <v>19</v>
      </c>
      <c r="G54" s="59" t="s">
        <v>101</v>
      </c>
      <c r="I54" s="128"/>
      <c r="J54" s="129"/>
      <c r="K54" s="85" t="s">
        <v>102</v>
      </c>
      <c r="L54" s="77" t="s">
        <v>84</v>
      </c>
      <c r="M54" s="118"/>
      <c r="N54" s="118"/>
      <c r="O54" s="118"/>
    </row>
    <row r="55" spans="1:15">
      <c r="A55" s="32">
        <f>COUNTIF(B$20:B55,"*")</f>
        <v>31</v>
      </c>
      <c r="B55" s="64" t="s">
        <v>12</v>
      </c>
      <c r="C55" s="24"/>
      <c r="D55" s="24" t="s">
        <v>2</v>
      </c>
      <c r="E55" s="24"/>
      <c r="F55" s="33" t="s">
        <v>19</v>
      </c>
      <c r="G55" s="59" t="s">
        <v>103</v>
      </c>
      <c r="I55" s="128"/>
      <c r="J55" s="129"/>
      <c r="K55" s="126" t="s">
        <v>104</v>
      </c>
      <c r="L55" s="77" t="s">
        <v>81</v>
      </c>
      <c r="M55" s="84">
        <f>(M43+M44+M48+M50+M52)*M56%</f>
        <v>0</v>
      </c>
      <c r="N55" s="84">
        <f>(N43+N44+N48+N50+N52)*N56%</f>
        <v>0</v>
      </c>
      <c r="O55" s="84">
        <f>(O43+O44+O48+O50+O52)*O56%</f>
        <v>0</v>
      </c>
    </row>
    <row r="56" spans="1:15">
      <c r="A56" s="32">
        <f>COUNTIF(B$20:B56,"*")</f>
        <v>32</v>
      </c>
      <c r="B56" s="33" t="s">
        <v>11</v>
      </c>
      <c r="C56" s="24"/>
      <c r="D56" s="24"/>
      <c r="E56" s="24" t="s">
        <v>84</v>
      </c>
      <c r="F56" s="33" t="s">
        <v>19</v>
      </c>
      <c r="G56" s="59" t="s">
        <v>105</v>
      </c>
      <c r="I56" s="128"/>
      <c r="J56" s="129"/>
      <c r="K56" s="126"/>
      <c r="L56" s="77" t="s">
        <v>84</v>
      </c>
      <c r="M56" s="118"/>
      <c r="N56" s="118"/>
      <c r="O56" s="118"/>
    </row>
    <row r="57" spans="1:15">
      <c r="A57" s="32">
        <f>COUNTIF(B$20:B57,"*")</f>
        <v>33</v>
      </c>
      <c r="B57" s="64" t="s">
        <v>12</v>
      </c>
      <c r="C57" s="24"/>
      <c r="D57" s="24" t="s">
        <v>2</v>
      </c>
      <c r="E57" s="24"/>
      <c r="F57" s="33" t="s">
        <v>19</v>
      </c>
      <c r="G57" s="59" t="s">
        <v>106</v>
      </c>
      <c r="I57" s="128"/>
      <c r="J57" s="129"/>
      <c r="K57" s="126" t="s">
        <v>107</v>
      </c>
      <c r="L57" s="77" t="s">
        <v>81</v>
      </c>
      <c r="M57" s="84">
        <f>(M43+M44+M48+M50+M52+M55)*M58%</f>
        <v>0</v>
      </c>
      <c r="N57" s="84">
        <f>(N43+N44+N48+N50+N52+N55)*N58%</f>
        <v>0</v>
      </c>
      <c r="O57" s="84">
        <f>(O43+O44+O48+O50+O52+O55)*O58%</f>
        <v>0</v>
      </c>
    </row>
    <row r="58" spans="1:15">
      <c r="A58" s="32">
        <f>COUNTIF(B$20:B58,"*")</f>
        <v>34</v>
      </c>
      <c r="B58" s="33" t="s">
        <v>11</v>
      </c>
      <c r="C58" s="24"/>
      <c r="D58" s="24"/>
      <c r="E58" s="24" t="s">
        <v>84</v>
      </c>
      <c r="F58" s="33" t="s">
        <v>19</v>
      </c>
      <c r="G58" s="59" t="s">
        <v>108</v>
      </c>
      <c r="I58" s="128"/>
      <c r="J58" s="129"/>
      <c r="K58" s="126"/>
      <c r="L58" s="77" t="s">
        <v>84</v>
      </c>
      <c r="M58" s="118"/>
      <c r="N58" s="118"/>
      <c r="O58" s="118"/>
    </row>
    <row r="59" spans="1:15">
      <c r="A59" s="32">
        <f>COUNTIF(B$20:B59,"*")</f>
        <v>35</v>
      </c>
      <c r="B59" s="64" t="s">
        <v>12</v>
      </c>
      <c r="C59" s="24"/>
      <c r="D59" s="24" t="s">
        <v>2</v>
      </c>
      <c r="E59" s="24"/>
      <c r="F59" s="33" t="s">
        <v>19</v>
      </c>
      <c r="G59" s="59" t="s">
        <v>109</v>
      </c>
      <c r="I59" s="128"/>
      <c r="J59" s="129"/>
      <c r="K59" s="126" t="s">
        <v>110</v>
      </c>
      <c r="L59" s="77" t="s">
        <v>81</v>
      </c>
      <c r="M59" s="84">
        <f>(M43+M44+M48+M50+M52+M55+M57)*M60%</f>
        <v>0</v>
      </c>
      <c r="N59" s="84">
        <f>(N43+N44+N48+N50+N52+N55+N57)*N60%</f>
        <v>0</v>
      </c>
      <c r="O59" s="84">
        <f>(O43+O44+O48+O50+O52+O55+O57)*O60%</f>
        <v>0</v>
      </c>
    </row>
    <row r="60" spans="1:15">
      <c r="A60" s="32">
        <f>COUNTIF(B$20:B60,"*")</f>
        <v>36</v>
      </c>
      <c r="B60" s="33" t="s">
        <v>11</v>
      </c>
      <c r="C60" s="24"/>
      <c r="D60" s="24"/>
      <c r="E60" s="24" t="s">
        <v>84</v>
      </c>
      <c r="F60" s="33" t="s">
        <v>19</v>
      </c>
      <c r="G60" s="59" t="s">
        <v>111</v>
      </c>
      <c r="I60" s="128"/>
      <c r="J60" s="129"/>
      <c r="K60" s="126"/>
      <c r="L60" s="77" t="s">
        <v>84</v>
      </c>
      <c r="M60" s="118"/>
      <c r="N60" s="118"/>
      <c r="O60" s="118"/>
    </row>
    <row r="61" spans="1:15">
      <c r="A61" s="32">
        <f>COUNTIF(B$20:B61,"*")</f>
        <v>37</v>
      </c>
      <c r="B61" s="64" t="s">
        <v>12</v>
      </c>
      <c r="C61" s="24"/>
      <c r="D61" s="24" t="s">
        <v>2</v>
      </c>
      <c r="E61" s="24"/>
      <c r="F61" s="33" t="s">
        <v>19</v>
      </c>
      <c r="G61" s="59" t="s">
        <v>112</v>
      </c>
      <c r="I61" s="128"/>
      <c r="J61" s="129"/>
      <c r="K61" s="82" t="s">
        <v>113</v>
      </c>
      <c r="L61" s="77" t="s">
        <v>81</v>
      </c>
      <c r="M61" s="118"/>
      <c r="N61" s="118"/>
      <c r="O61" s="118"/>
    </row>
    <row r="62" spans="1:15" ht="0.2" customHeight="1">
      <c r="A62" s="23" t="s">
        <v>22</v>
      </c>
      <c r="B62" s="23"/>
      <c r="C62" s="23" t="s">
        <v>29</v>
      </c>
      <c r="D62" s="24"/>
      <c r="E62" s="24"/>
      <c r="F62" s="33"/>
      <c r="G62" s="59"/>
      <c r="I62" s="72"/>
      <c r="J62" s="72"/>
      <c r="K62" s="55"/>
      <c r="L62" s="70"/>
      <c r="M62" s="114">
        <f>M$8+$L$1*2</f>
        <v>7</v>
      </c>
      <c r="N62" s="114">
        <f>N$8+$L$1*2</f>
        <v>8</v>
      </c>
      <c r="O62" s="114">
        <f>O$8+$L$1*2</f>
        <v>9</v>
      </c>
    </row>
    <row r="63" spans="1:15" ht="0.2" customHeight="1">
      <c r="A63" s="32">
        <f>COUNTIF(B$20:B63,"*")</f>
        <v>38</v>
      </c>
      <c r="B63" s="33" t="s">
        <v>9</v>
      </c>
      <c r="C63" s="34" t="s">
        <v>48</v>
      </c>
      <c r="D63" s="24"/>
      <c r="E63" s="24"/>
      <c r="F63" s="33"/>
      <c r="G63" s="59"/>
      <c r="I63" s="72"/>
      <c r="J63" s="72"/>
      <c r="K63" s="55" t="s">
        <v>25</v>
      </c>
      <c r="L63" s="63"/>
      <c r="M63" s="74" t="str">
        <f>""&amp;M$20</f>
        <v/>
      </c>
      <c r="N63" s="74" t="str">
        <f>""&amp;N$20</f>
        <v/>
      </c>
      <c r="O63" s="74" t="str">
        <f>""&amp;O$20</f>
        <v/>
      </c>
    </row>
    <row r="64" spans="1:15" ht="0.2" customHeight="1">
      <c r="A64" s="32">
        <f>COUNTIF(B$20:B64,"*")</f>
        <v>39</v>
      </c>
      <c r="B64" s="33" t="s">
        <v>8</v>
      </c>
      <c r="C64" s="34" t="s">
        <v>48</v>
      </c>
      <c r="D64" s="24"/>
      <c r="E64" s="24"/>
      <c r="F64" s="33"/>
      <c r="G64" s="59"/>
      <c r="I64" s="72"/>
      <c r="J64" s="72"/>
      <c r="K64" s="55" t="s">
        <v>23</v>
      </c>
      <c r="L64" s="63"/>
      <c r="M64" s="74" t="str">
        <f>""&amp;M$24</f>
        <v/>
      </c>
      <c r="N64" s="74" t="str">
        <f>""&amp;N$24</f>
        <v/>
      </c>
      <c r="O64" s="74" t="str">
        <f>""&amp;O$24</f>
        <v/>
      </c>
    </row>
    <row r="65" spans="1:15" ht="0.2" customHeight="1">
      <c r="A65" s="32">
        <f>COUNTIF(B$20:B65,"*")</f>
        <v>40</v>
      </c>
      <c r="B65" s="57" t="s">
        <v>10</v>
      </c>
      <c r="C65" s="34" t="s">
        <v>48</v>
      </c>
      <c r="D65" s="36"/>
      <c r="E65" s="25"/>
      <c r="F65" s="25"/>
      <c r="G65" s="26"/>
      <c r="I65" s="72"/>
      <c r="J65" s="72"/>
      <c r="K65" s="55" t="s">
        <v>50</v>
      </c>
      <c r="L65" s="63"/>
      <c r="M65" s="74" t="str">
        <f>""&amp;M$26</f>
        <v/>
      </c>
      <c r="N65" s="74" t="str">
        <f>""&amp;N$26</f>
        <v/>
      </c>
      <c r="O65" s="74" t="str">
        <f>""&amp;O$26</f>
        <v/>
      </c>
    </row>
    <row r="66" spans="1:15" ht="0.2" customHeight="1">
      <c r="A66" s="32">
        <f>COUNTIF(B$20:B66,"*")</f>
        <v>41</v>
      </c>
      <c r="B66" s="33" t="s">
        <v>13</v>
      </c>
      <c r="C66" s="34" t="s">
        <v>48</v>
      </c>
      <c r="D66" s="24"/>
      <c r="E66" s="24"/>
      <c r="F66" s="35"/>
      <c r="G66" s="26"/>
      <c r="I66" s="72"/>
      <c r="J66" s="72"/>
      <c r="K66" s="76" t="s">
        <v>71</v>
      </c>
      <c r="L66" s="77"/>
      <c r="M66" s="115" t="e">
        <f>M$11</f>
        <v>#REF!</v>
      </c>
      <c r="N66" s="115" t="e">
        <f>N$11</f>
        <v>#REF!</v>
      </c>
      <c r="O66" s="115" t="e">
        <f>O$11</f>
        <v>#REF!</v>
      </c>
    </row>
    <row r="67" spans="1:15" ht="0.2" customHeight="1">
      <c r="A67" s="32">
        <f>COUNTIF(B$20:B67,"*")</f>
        <v>42</v>
      </c>
      <c r="B67" s="33" t="s">
        <v>14</v>
      </c>
      <c r="C67" s="34" t="s">
        <v>48</v>
      </c>
      <c r="D67" s="24"/>
      <c r="E67" s="24"/>
      <c r="F67" s="35"/>
      <c r="G67" s="26"/>
      <c r="I67" s="72"/>
      <c r="J67" s="72"/>
      <c r="K67" s="76" t="s">
        <v>72</v>
      </c>
      <c r="L67" s="77"/>
      <c r="M67" s="115" t="e">
        <f>M$12</f>
        <v>#REF!</v>
      </c>
      <c r="N67" s="115" t="e">
        <f>N$12</f>
        <v>#REF!</v>
      </c>
      <c r="O67" s="115" t="e">
        <f>O$12</f>
        <v>#REF!</v>
      </c>
    </row>
    <row r="68" spans="1:15">
      <c r="A68" s="32">
        <f>COUNTIF(B$20:B68,"*")</f>
        <v>43</v>
      </c>
      <c r="B68" s="64" t="s">
        <v>12</v>
      </c>
      <c r="C68" s="24"/>
      <c r="D68" s="24" t="s">
        <v>2</v>
      </c>
      <c r="E68" s="24"/>
      <c r="F68" s="33" t="s">
        <v>19</v>
      </c>
      <c r="G68" s="59" t="s">
        <v>114</v>
      </c>
      <c r="I68" s="128" t="s">
        <v>34</v>
      </c>
      <c r="J68" s="129" t="s">
        <v>115</v>
      </c>
      <c r="K68" s="78" t="s">
        <v>116</v>
      </c>
      <c r="L68" s="86" t="s">
        <v>30</v>
      </c>
      <c r="M68" s="80">
        <f>IFERROR((M69*M70*M71%*M27)/M28,0)</f>
        <v>0</v>
      </c>
      <c r="N68" s="80">
        <f>IFERROR((N69*N70*N71%*N27)/N28,0)</f>
        <v>0</v>
      </c>
      <c r="O68" s="80">
        <f>IFERROR((O69*O70*O71%*O27)/O28,0)</f>
        <v>0</v>
      </c>
    </row>
    <row r="69" spans="1:15">
      <c r="A69" s="32">
        <f>COUNTIF(B$20:B69,"*")</f>
        <v>44</v>
      </c>
      <c r="B69" s="33" t="s">
        <v>11</v>
      </c>
      <c r="C69" s="24"/>
      <c r="D69" s="24"/>
      <c r="E69" s="24" t="s">
        <v>4</v>
      </c>
      <c r="F69" s="33" t="s">
        <v>19</v>
      </c>
      <c r="G69" s="59" t="s">
        <v>117</v>
      </c>
      <c r="I69" s="128"/>
      <c r="J69" s="129"/>
      <c r="K69" s="82" t="s">
        <v>118</v>
      </c>
      <c r="L69" s="77" t="s">
        <v>119</v>
      </c>
      <c r="M69" s="103"/>
      <c r="N69" s="103"/>
      <c r="O69" s="103"/>
    </row>
    <row r="70" spans="1:15">
      <c r="A70" s="32">
        <f>COUNTIF(B$20:B70,"*")</f>
        <v>45</v>
      </c>
      <c r="B70" s="64" t="s">
        <v>12</v>
      </c>
      <c r="C70" s="24"/>
      <c r="D70" s="24" t="s">
        <v>2</v>
      </c>
      <c r="E70" s="24"/>
      <c r="F70" s="33" t="s">
        <v>19</v>
      </c>
      <c r="G70" s="59" t="s">
        <v>120</v>
      </c>
      <c r="I70" s="128"/>
      <c r="J70" s="129"/>
      <c r="K70" s="82" t="s">
        <v>121</v>
      </c>
      <c r="L70" s="77" t="s">
        <v>122</v>
      </c>
      <c r="M70" s="118"/>
      <c r="N70" s="118"/>
      <c r="O70" s="118"/>
    </row>
    <row r="71" spans="1:15">
      <c r="A71" s="32">
        <f>COUNTIF(B$20:B71,"*")</f>
        <v>46</v>
      </c>
      <c r="B71" s="33" t="s">
        <v>11</v>
      </c>
      <c r="C71" s="24"/>
      <c r="D71" s="24"/>
      <c r="E71" s="24" t="s">
        <v>84</v>
      </c>
      <c r="F71" s="33" t="s">
        <v>19</v>
      </c>
      <c r="G71" s="59" t="s">
        <v>123</v>
      </c>
      <c r="I71" s="128"/>
      <c r="J71" s="129"/>
      <c r="K71" s="82" t="s">
        <v>124</v>
      </c>
      <c r="L71" s="77" t="s">
        <v>84</v>
      </c>
      <c r="M71" s="118"/>
      <c r="N71" s="118"/>
      <c r="O71" s="118"/>
    </row>
    <row r="72" spans="1:15">
      <c r="A72" s="32">
        <f>COUNTIF(B$20:B72,"*")</f>
        <v>47</v>
      </c>
      <c r="B72" s="64" t="s">
        <v>12</v>
      </c>
      <c r="C72" s="24"/>
      <c r="D72" s="24" t="s">
        <v>2</v>
      </c>
      <c r="E72" s="24"/>
      <c r="F72" s="33" t="s">
        <v>19</v>
      </c>
      <c r="G72" s="59" t="s">
        <v>125</v>
      </c>
      <c r="I72" s="128" t="s">
        <v>126</v>
      </c>
      <c r="J72" s="129" t="s">
        <v>127</v>
      </c>
      <c r="K72" s="78" t="s">
        <v>127</v>
      </c>
      <c r="L72" s="86" t="s">
        <v>30</v>
      </c>
      <c r="M72" s="80">
        <f>IFERROR((SUM(M73:M79)/M28*M27),0)</f>
        <v>0</v>
      </c>
      <c r="N72" s="80">
        <f>IFERROR((SUM(N73:N79)/N28*N27),0)</f>
        <v>0</v>
      </c>
      <c r="O72" s="80">
        <f>IFERROR((SUM(O73:O79)/O28*O27),0)</f>
        <v>0</v>
      </c>
    </row>
    <row r="73" spans="1:15">
      <c r="A73" s="32">
        <f>COUNTIF(B$20:B73,"*")</f>
        <v>48</v>
      </c>
      <c r="B73" s="64" t="s">
        <v>12</v>
      </c>
      <c r="C73" s="24"/>
      <c r="D73" s="24" t="s">
        <v>2</v>
      </c>
      <c r="E73" s="24"/>
      <c r="F73" s="33" t="s">
        <v>19</v>
      </c>
      <c r="G73" s="59" t="s">
        <v>128</v>
      </c>
      <c r="I73" s="128"/>
      <c r="J73" s="129"/>
      <c r="K73" s="82" t="s">
        <v>129</v>
      </c>
      <c r="L73" s="77" t="s">
        <v>130</v>
      </c>
      <c r="M73" s="118"/>
      <c r="N73" s="118"/>
      <c r="O73" s="118"/>
    </row>
    <row r="74" spans="1:15">
      <c r="A74" s="32">
        <f>COUNTIF(B$20:B74,"*")</f>
        <v>49</v>
      </c>
      <c r="B74" s="64" t="s">
        <v>12</v>
      </c>
      <c r="C74" s="24"/>
      <c r="D74" s="24" t="s">
        <v>2</v>
      </c>
      <c r="E74" s="24"/>
      <c r="F74" s="33" t="s">
        <v>19</v>
      </c>
      <c r="G74" s="59" t="s">
        <v>131</v>
      </c>
      <c r="I74" s="128"/>
      <c r="J74" s="129"/>
      <c r="K74" s="82" t="s">
        <v>132</v>
      </c>
      <c r="L74" s="77" t="s">
        <v>130</v>
      </c>
      <c r="M74" s="118"/>
      <c r="N74" s="118"/>
      <c r="O74" s="118"/>
    </row>
    <row r="75" spans="1:15" ht="22.5">
      <c r="A75" s="32">
        <f>COUNTIF(B$20:B75,"*")</f>
        <v>50</v>
      </c>
      <c r="B75" s="64" t="s">
        <v>12</v>
      </c>
      <c r="C75" s="24"/>
      <c r="D75" s="24" t="s">
        <v>2</v>
      </c>
      <c r="E75" s="24"/>
      <c r="F75" s="33" t="s">
        <v>19</v>
      </c>
      <c r="G75" s="59" t="s">
        <v>133</v>
      </c>
      <c r="I75" s="128"/>
      <c r="J75" s="129"/>
      <c r="K75" s="82" t="s">
        <v>134</v>
      </c>
      <c r="L75" s="77" t="s">
        <v>130</v>
      </c>
      <c r="M75" s="118"/>
      <c r="N75" s="118"/>
      <c r="O75" s="118"/>
    </row>
    <row r="76" spans="1:15">
      <c r="A76" s="32">
        <f>COUNTIF(B$20:B76,"*")</f>
        <v>51</v>
      </c>
      <c r="B76" s="64" t="s">
        <v>12</v>
      </c>
      <c r="C76" s="24"/>
      <c r="D76" s="24" t="s">
        <v>2</v>
      </c>
      <c r="E76" s="24"/>
      <c r="F76" s="33" t="s">
        <v>19</v>
      </c>
      <c r="G76" s="59" t="s">
        <v>135</v>
      </c>
      <c r="I76" s="128"/>
      <c r="J76" s="129"/>
      <c r="K76" s="82" t="s">
        <v>136</v>
      </c>
      <c r="L76" s="77" t="s">
        <v>130</v>
      </c>
      <c r="M76" s="118"/>
      <c r="N76" s="118"/>
      <c r="O76" s="118"/>
    </row>
    <row r="77" spans="1:15" ht="22.5">
      <c r="A77" s="32">
        <f>COUNTIF(B$20:B77,"*")</f>
        <v>52</v>
      </c>
      <c r="B77" s="64" t="s">
        <v>12</v>
      </c>
      <c r="C77" s="24"/>
      <c r="D77" s="24" t="s">
        <v>2</v>
      </c>
      <c r="E77" s="24"/>
      <c r="F77" s="33" t="s">
        <v>19</v>
      </c>
      <c r="G77" s="59" t="s">
        <v>137</v>
      </c>
      <c r="I77" s="128"/>
      <c r="J77" s="129"/>
      <c r="K77" s="82" t="s">
        <v>138</v>
      </c>
      <c r="L77" s="77" t="s">
        <v>130</v>
      </c>
      <c r="M77" s="118"/>
      <c r="N77" s="118"/>
      <c r="O77" s="118"/>
    </row>
    <row r="78" spans="1:15">
      <c r="A78" s="32">
        <f>COUNTIF(B$20:B78,"*")</f>
        <v>53</v>
      </c>
      <c r="B78" s="64" t="s">
        <v>12</v>
      </c>
      <c r="C78" s="24"/>
      <c r="D78" s="24" t="s">
        <v>2</v>
      </c>
      <c r="E78" s="24"/>
      <c r="F78" s="33" t="s">
        <v>19</v>
      </c>
      <c r="G78" s="59" t="s">
        <v>139</v>
      </c>
      <c r="I78" s="128"/>
      <c r="J78" s="129"/>
      <c r="K78" s="82" t="s">
        <v>140</v>
      </c>
      <c r="L78" s="77" t="s">
        <v>130</v>
      </c>
      <c r="M78" s="118"/>
      <c r="N78" s="118"/>
      <c r="O78" s="118"/>
    </row>
    <row r="79" spans="1:15">
      <c r="A79" s="32">
        <f>COUNTIF(B$20:B79,"*")</f>
        <v>54</v>
      </c>
      <c r="B79" s="64" t="s">
        <v>12</v>
      </c>
      <c r="C79" s="24"/>
      <c r="D79" s="24" t="s">
        <v>2</v>
      </c>
      <c r="E79" s="24"/>
      <c r="F79" s="33" t="s">
        <v>19</v>
      </c>
      <c r="G79" s="59" t="s">
        <v>141</v>
      </c>
      <c r="I79" s="128"/>
      <c r="J79" s="129"/>
      <c r="K79" s="82" t="s">
        <v>142</v>
      </c>
      <c r="L79" s="77" t="s">
        <v>130</v>
      </c>
      <c r="M79" s="118"/>
      <c r="N79" s="118"/>
      <c r="O79" s="118"/>
    </row>
    <row r="80" spans="1:15">
      <c r="A80" s="32">
        <f>COUNTIF(B$20:B80,"*")</f>
        <v>55</v>
      </c>
      <c r="B80" s="64" t="s">
        <v>12</v>
      </c>
      <c r="C80" s="24"/>
      <c r="D80" s="24" t="s">
        <v>2</v>
      </c>
      <c r="E80" s="24"/>
      <c r="F80" s="33" t="s">
        <v>19</v>
      </c>
      <c r="G80" s="59" t="s">
        <v>143</v>
      </c>
      <c r="I80" s="87" t="s">
        <v>144</v>
      </c>
      <c r="J80" s="88" t="s">
        <v>145</v>
      </c>
      <c r="K80" s="78" t="s">
        <v>146</v>
      </c>
      <c r="L80" s="86" t="s">
        <v>30</v>
      </c>
      <c r="M80" s="80">
        <f>M41+M68+M72</f>
        <v>0</v>
      </c>
      <c r="N80" s="80">
        <f>N41+N68+N72</f>
        <v>0</v>
      </c>
      <c r="O80" s="80">
        <f>O41+O68+O72</f>
        <v>0</v>
      </c>
    </row>
    <row r="81" spans="1:15" ht="0.2" customHeight="1">
      <c r="A81" s="23" t="s">
        <v>22</v>
      </c>
      <c r="B81" s="23"/>
      <c r="C81" s="23" t="s">
        <v>29</v>
      </c>
      <c r="D81" s="24"/>
      <c r="E81" s="24"/>
      <c r="F81" s="33"/>
      <c r="G81" s="59"/>
      <c r="I81" s="72"/>
      <c r="J81" s="72"/>
      <c r="K81" s="55"/>
      <c r="L81" s="70"/>
      <c r="M81" s="114">
        <f>M$8+$L$1*3</f>
        <v>10</v>
      </c>
      <c r="N81" s="114">
        <f>N$8+$L$1*3</f>
        <v>11</v>
      </c>
      <c r="O81" s="114">
        <f>O$8+$L$1*3</f>
        <v>12</v>
      </c>
    </row>
    <row r="82" spans="1:15" ht="0.2" customHeight="1">
      <c r="A82" s="32">
        <f>COUNTIF(B$20:B82,"*")</f>
        <v>56</v>
      </c>
      <c r="B82" s="33" t="s">
        <v>9</v>
      </c>
      <c r="C82" s="34" t="s">
        <v>48</v>
      </c>
      <c r="D82" s="24"/>
      <c r="E82" s="24"/>
      <c r="F82" s="33"/>
      <c r="G82" s="59"/>
      <c r="I82" s="72"/>
      <c r="J82" s="72"/>
      <c r="K82" s="55" t="s">
        <v>25</v>
      </c>
      <c r="L82" s="63"/>
      <c r="M82" s="74" t="str">
        <f>""&amp;M$20</f>
        <v/>
      </c>
      <c r="N82" s="74" t="str">
        <f>""&amp;N$20</f>
        <v/>
      </c>
      <c r="O82" s="74" t="str">
        <f>""&amp;O$20</f>
        <v/>
      </c>
    </row>
    <row r="83" spans="1:15" ht="0.2" customHeight="1">
      <c r="A83" s="32">
        <f>COUNTIF(B$20:B83,"*")</f>
        <v>57</v>
      </c>
      <c r="B83" s="33" t="s">
        <v>8</v>
      </c>
      <c r="C83" s="34" t="s">
        <v>48</v>
      </c>
      <c r="D83" s="24"/>
      <c r="E83" s="24"/>
      <c r="F83" s="33"/>
      <c r="G83" s="59"/>
      <c r="I83" s="72"/>
      <c r="J83" s="72"/>
      <c r="K83" s="55" t="s">
        <v>23</v>
      </c>
      <c r="L83" s="63"/>
      <c r="M83" s="74" t="str">
        <f>""&amp;M$24</f>
        <v/>
      </c>
      <c r="N83" s="74" t="str">
        <f>""&amp;N$24</f>
        <v/>
      </c>
      <c r="O83" s="74" t="str">
        <f>""&amp;O$24</f>
        <v/>
      </c>
    </row>
    <row r="84" spans="1:15" ht="0.2" customHeight="1">
      <c r="A84" s="32">
        <f>COUNTIF(B$20:B84,"*")</f>
        <v>58</v>
      </c>
      <c r="B84" s="57" t="s">
        <v>10</v>
      </c>
      <c r="C84" s="34" t="s">
        <v>48</v>
      </c>
      <c r="D84" s="36"/>
      <c r="E84" s="25"/>
      <c r="F84" s="25"/>
      <c r="G84" s="26"/>
      <c r="I84" s="72"/>
      <c r="J84" s="72"/>
      <c r="K84" s="55" t="s">
        <v>50</v>
      </c>
      <c r="L84" s="63"/>
      <c r="M84" s="74" t="str">
        <f>""&amp;M$26</f>
        <v/>
      </c>
      <c r="N84" s="74" t="str">
        <f>""&amp;N$26</f>
        <v/>
      </c>
      <c r="O84" s="74" t="str">
        <f>""&amp;O$26</f>
        <v/>
      </c>
    </row>
    <row r="85" spans="1:15" ht="0.2" customHeight="1">
      <c r="A85" s="32">
        <f>COUNTIF(B$20:B85,"*")</f>
        <v>59</v>
      </c>
      <c r="B85" s="33" t="s">
        <v>13</v>
      </c>
      <c r="C85" s="34" t="s">
        <v>48</v>
      </c>
      <c r="D85" s="24"/>
      <c r="E85" s="24"/>
      <c r="F85" s="35"/>
      <c r="G85" s="26"/>
      <c r="I85" s="72"/>
      <c r="J85" s="72"/>
      <c r="K85" s="76" t="s">
        <v>71</v>
      </c>
      <c r="L85" s="77"/>
      <c r="M85" s="115" t="e">
        <f>M$11</f>
        <v>#REF!</v>
      </c>
      <c r="N85" s="115" t="e">
        <f>N$11</f>
        <v>#REF!</v>
      </c>
      <c r="O85" s="115" t="e">
        <f>O$11</f>
        <v>#REF!</v>
      </c>
    </row>
    <row r="86" spans="1:15" ht="0.2" customHeight="1">
      <c r="A86" s="32">
        <f>COUNTIF(B$20:B86,"*")</f>
        <v>60</v>
      </c>
      <c r="B86" s="33" t="s">
        <v>14</v>
      </c>
      <c r="C86" s="34" t="s">
        <v>48</v>
      </c>
      <c r="D86" s="24"/>
      <c r="E86" s="24"/>
      <c r="F86" s="35"/>
      <c r="G86" s="26"/>
      <c r="I86" s="72"/>
      <c r="J86" s="72"/>
      <c r="K86" s="76" t="s">
        <v>72</v>
      </c>
      <c r="L86" s="77"/>
      <c r="M86" s="115" t="e">
        <f>M$12</f>
        <v>#REF!</v>
      </c>
      <c r="N86" s="115" t="e">
        <f>N$12</f>
        <v>#REF!</v>
      </c>
      <c r="O86" s="115" t="e">
        <f>O$12</f>
        <v>#REF!</v>
      </c>
    </row>
    <row r="87" spans="1:15" ht="22.5">
      <c r="A87" s="32">
        <f>COUNTIF(B$20:B87,"*")</f>
        <v>61</v>
      </c>
      <c r="B87" s="64" t="s">
        <v>12</v>
      </c>
      <c r="C87" s="24"/>
      <c r="D87" s="24" t="s">
        <v>2</v>
      </c>
      <c r="E87" s="24"/>
      <c r="F87" s="33" t="s">
        <v>19</v>
      </c>
      <c r="G87" s="59" t="s">
        <v>147</v>
      </c>
      <c r="I87" s="128" t="s">
        <v>148</v>
      </c>
      <c r="J87" s="130" t="s">
        <v>149</v>
      </c>
      <c r="K87" s="78" t="s">
        <v>150</v>
      </c>
      <c r="L87" s="86" t="s">
        <v>30</v>
      </c>
      <c r="M87" s="80">
        <f>IFERROR(M88/M28*M27,0)</f>
        <v>0</v>
      </c>
      <c r="N87" s="80">
        <f>IFERROR(N88/N28*N27,0)</f>
        <v>0</v>
      </c>
      <c r="O87" s="80">
        <f>IFERROR(O88/O28*O27,0)</f>
        <v>0</v>
      </c>
    </row>
    <row r="88" spans="1:15">
      <c r="A88" s="32">
        <f>COUNTIF(B$20:B88,"*")</f>
        <v>62</v>
      </c>
      <c r="B88" s="64" t="s">
        <v>12</v>
      </c>
      <c r="C88" s="24"/>
      <c r="D88" s="24" t="s">
        <v>2</v>
      </c>
      <c r="E88" s="24"/>
      <c r="F88" s="33" t="s">
        <v>19</v>
      </c>
      <c r="G88" s="59" t="s">
        <v>151</v>
      </c>
      <c r="I88" s="128"/>
      <c r="J88" s="131"/>
      <c r="K88" s="82" t="s">
        <v>152</v>
      </c>
      <c r="L88" s="77" t="s">
        <v>130</v>
      </c>
      <c r="M88" s="84">
        <f>IFERROR((M92/M91)*12,0)</f>
        <v>0</v>
      </c>
      <c r="N88" s="84">
        <f>IFERROR((N92/N91)*12,0)</f>
        <v>0</v>
      </c>
      <c r="O88" s="84">
        <f>IFERROR((O92/O91)*12,0)</f>
        <v>0</v>
      </c>
    </row>
    <row r="89" spans="1:15">
      <c r="A89" s="32">
        <f>COUNTIF(B$20:B89,"*")</f>
        <v>63</v>
      </c>
      <c r="B89" s="33" t="s">
        <v>11</v>
      </c>
      <c r="C89" s="24"/>
      <c r="D89" s="24"/>
      <c r="E89" s="24" t="s">
        <v>51</v>
      </c>
      <c r="F89" s="33" t="s">
        <v>19</v>
      </c>
      <c r="G89" s="59" t="s">
        <v>153</v>
      </c>
      <c r="I89" s="128"/>
      <c r="J89" s="131"/>
      <c r="K89" s="82" t="s">
        <v>154</v>
      </c>
      <c r="L89" s="77" t="s">
        <v>155</v>
      </c>
      <c r="M89" s="119"/>
      <c r="N89" s="119"/>
      <c r="O89" s="119"/>
    </row>
    <row r="90" spans="1:15">
      <c r="A90" s="32">
        <f>COUNTIF(B$20:B90,"*")</f>
        <v>64</v>
      </c>
      <c r="B90" s="33" t="s">
        <v>156</v>
      </c>
      <c r="C90" s="34" t="s">
        <v>48</v>
      </c>
      <c r="D90" s="24"/>
      <c r="E90" s="24"/>
      <c r="F90" s="89"/>
      <c r="G90" s="59"/>
      <c r="I90" s="128"/>
      <c r="J90" s="131"/>
      <c r="K90" s="82" t="s">
        <v>157</v>
      </c>
      <c r="L90" s="77" t="s">
        <v>78</v>
      </c>
      <c r="M90" s="103"/>
      <c r="N90" s="103"/>
      <c r="O90" s="103"/>
    </row>
    <row r="91" spans="1:15">
      <c r="A91" s="32">
        <f>COUNTIF(B$20:B91,"*")</f>
        <v>65</v>
      </c>
      <c r="B91" s="33" t="s">
        <v>11</v>
      </c>
      <c r="C91" s="24"/>
      <c r="D91" s="24"/>
      <c r="E91" s="24" t="s">
        <v>158</v>
      </c>
      <c r="F91" s="33" t="s">
        <v>19</v>
      </c>
      <c r="G91" s="59" t="s">
        <v>159</v>
      </c>
      <c r="I91" s="128"/>
      <c r="J91" s="131"/>
      <c r="K91" s="82" t="s">
        <v>160</v>
      </c>
      <c r="L91" s="77" t="s">
        <v>161</v>
      </c>
      <c r="M91" s="103"/>
      <c r="N91" s="103"/>
      <c r="O91" s="103"/>
    </row>
    <row r="92" spans="1:15">
      <c r="A92" s="32">
        <f>COUNTIF(B$20:B92,"*")</f>
        <v>66</v>
      </c>
      <c r="B92" s="64" t="s">
        <v>12</v>
      </c>
      <c r="C92" s="24"/>
      <c r="D92" s="24" t="s">
        <v>2</v>
      </c>
      <c r="E92" s="24"/>
      <c r="F92" s="33" t="s">
        <v>19</v>
      </c>
      <c r="G92" s="59" t="s">
        <v>162</v>
      </c>
      <c r="I92" s="128"/>
      <c r="J92" s="131"/>
      <c r="K92" s="82" t="s">
        <v>163</v>
      </c>
      <c r="L92" s="77" t="s">
        <v>122</v>
      </c>
      <c r="M92" s="118"/>
      <c r="N92" s="118"/>
      <c r="O92" s="118"/>
    </row>
    <row r="93" spans="1:15" ht="0.2" customHeight="1">
      <c r="A93" s="23" t="s">
        <v>22</v>
      </c>
      <c r="B93" s="23"/>
      <c r="C93" s="23" t="s">
        <v>29</v>
      </c>
      <c r="D93" s="24"/>
      <c r="E93" s="24"/>
      <c r="F93" s="33"/>
      <c r="G93" s="59"/>
      <c r="I93" s="128"/>
      <c r="J93" s="131"/>
      <c r="K93" s="55"/>
      <c r="L93" s="70"/>
      <c r="M93" s="114">
        <f>M$8+$L$1*4</f>
        <v>13</v>
      </c>
      <c r="N93" s="114">
        <f>N$8+$L$1*4</f>
        <v>14</v>
      </c>
      <c r="O93" s="114">
        <f>O$8+$L$1*4</f>
        <v>15</v>
      </c>
    </row>
    <row r="94" spans="1:15" ht="0.2" customHeight="1">
      <c r="A94" s="32">
        <f>COUNTIF(B$20:B94,"*")</f>
        <v>67</v>
      </c>
      <c r="B94" s="33" t="s">
        <v>9</v>
      </c>
      <c r="C94" s="34" t="s">
        <v>48</v>
      </c>
      <c r="D94" s="24"/>
      <c r="E94" s="24"/>
      <c r="F94" s="33"/>
      <c r="G94" s="59"/>
      <c r="I94" s="128"/>
      <c r="J94" s="131"/>
      <c r="K94" s="55" t="s">
        <v>25</v>
      </c>
      <c r="L94" s="63"/>
      <c r="M94" s="74" t="str">
        <f>""&amp;M$20</f>
        <v/>
      </c>
      <c r="N94" s="74" t="str">
        <f>""&amp;N$20</f>
        <v/>
      </c>
      <c r="O94" s="74" t="str">
        <f>""&amp;O$20</f>
        <v/>
      </c>
    </row>
    <row r="95" spans="1:15" ht="0.2" customHeight="1">
      <c r="A95" s="32">
        <f>COUNTIF(B$20:B95,"*")</f>
        <v>68</v>
      </c>
      <c r="B95" s="33" t="s">
        <v>8</v>
      </c>
      <c r="C95" s="34" t="s">
        <v>48</v>
      </c>
      <c r="D95" s="24"/>
      <c r="E95" s="24"/>
      <c r="F95" s="33"/>
      <c r="G95" s="59"/>
      <c r="I95" s="128"/>
      <c r="J95" s="131"/>
      <c r="K95" s="55" t="s">
        <v>23</v>
      </c>
      <c r="L95" s="63"/>
      <c r="M95" s="74" t="str">
        <f>""&amp;M$24</f>
        <v/>
      </c>
      <c r="N95" s="74" t="str">
        <f>""&amp;N$24</f>
        <v/>
      </c>
      <c r="O95" s="74" t="str">
        <f>""&amp;O$24</f>
        <v/>
      </c>
    </row>
    <row r="96" spans="1:15" ht="0.2" customHeight="1">
      <c r="A96" s="32">
        <f>COUNTIF(B$20:B96,"*")</f>
        <v>69</v>
      </c>
      <c r="B96" s="57" t="s">
        <v>10</v>
      </c>
      <c r="C96" s="34" t="s">
        <v>48</v>
      </c>
      <c r="D96" s="36"/>
      <c r="E96" s="25"/>
      <c r="F96" s="25"/>
      <c r="G96" s="26"/>
      <c r="I96" s="128"/>
      <c r="J96" s="131"/>
      <c r="K96" s="55" t="s">
        <v>50</v>
      </c>
      <c r="L96" s="63"/>
      <c r="M96" s="74" t="str">
        <f>""&amp;M$26</f>
        <v/>
      </c>
      <c r="N96" s="74" t="str">
        <f>""&amp;N$26</f>
        <v/>
      </c>
      <c r="O96" s="74" t="str">
        <f>""&amp;O$26</f>
        <v/>
      </c>
    </row>
    <row r="97" spans="1:15" ht="0.2" customHeight="1">
      <c r="A97" s="32">
        <f>COUNTIF(B$20:B97,"*")</f>
        <v>70</v>
      </c>
      <c r="B97" s="33" t="s">
        <v>13</v>
      </c>
      <c r="C97" s="34" t="s">
        <v>48</v>
      </c>
      <c r="D97" s="24"/>
      <c r="E97" s="24"/>
      <c r="F97" s="35"/>
      <c r="G97" s="26"/>
      <c r="I97" s="128"/>
      <c r="J97" s="131"/>
      <c r="K97" s="76" t="s">
        <v>71</v>
      </c>
      <c r="L97" s="77"/>
      <c r="M97" s="115" t="e">
        <f>M$11</f>
        <v>#REF!</v>
      </c>
      <c r="N97" s="115" t="e">
        <f>N$11</f>
        <v>#REF!</v>
      </c>
      <c r="O97" s="115" t="e">
        <f>O$11</f>
        <v>#REF!</v>
      </c>
    </row>
    <row r="98" spans="1:15" ht="0.2" customHeight="1">
      <c r="A98" s="32">
        <f>COUNTIF(B$20:B98,"*")</f>
        <v>71</v>
      </c>
      <c r="B98" s="33" t="s">
        <v>14</v>
      </c>
      <c r="C98" s="34" t="s">
        <v>48</v>
      </c>
      <c r="D98" s="24"/>
      <c r="E98" s="24"/>
      <c r="F98" s="35"/>
      <c r="G98" s="26"/>
      <c r="I98" s="128"/>
      <c r="J98" s="131"/>
      <c r="K98" s="76" t="s">
        <v>72</v>
      </c>
      <c r="L98" s="77"/>
      <c r="M98" s="115" t="e">
        <f>M$12</f>
        <v>#REF!</v>
      </c>
      <c r="N98" s="115" t="e">
        <f>N$12</f>
        <v>#REF!</v>
      </c>
      <c r="O98" s="115" t="e">
        <f>O$12</f>
        <v>#REF!</v>
      </c>
    </row>
    <row r="99" spans="1:15" ht="22.5">
      <c r="A99" s="32">
        <f>COUNTIF(B$20:B99,"*")</f>
        <v>72</v>
      </c>
      <c r="B99" s="64" t="s">
        <v>12</v>
      </c>
      <c r="C99" s="24"/>
      <c r="D99" s="24" t="s">
        <v>2</v>
      </c>
      <c r="E99" s="24"/>
      <c r="F99" s="33" t="s">
        <v>19</v>
      </c>
      <c r="G99" s="59" t="s">
        <v>164</v>
      </c>
      <c r="I99" s="128"/>
      <c r="J99" s="131"/>
      <c r="K99" s="78" t="s">
        <v>165</v>
      </c>
      <c r="L99" s="86" t="s">
        <v>30</v>
      </c>
      <c r="M99" s="80">
        <f>IFERROR(M100/M28*M27,0)</f>
        <v>0</v>
      </c>
      <c r="N99" s="80">
        <f>IFERROR(N100/N28*N27,0)</f>
        <v>0</v>
      </c>
      <c r="O99" s="80">
        <f>IFERROR(O100/O28*O27,0)</f>
        <v>0</v>
      </c>
    </row>
    <row r="100" spans="1:15">
      <c r="A100" s="32">
        <f>COUNTIF(B$20:B100,"*")</f>
        <v>73</v>
      </c>
      <c r="B100" s="64" t="s">
        <v>12</v>
      </c>
      <c r="C100" s="24"/>
      <c r="D100" s="24" t="s">
        <v>2</v>
      </c>
      <c r="E100" s="24"/>
      <c r="F100" s="33" t="s">
        <v>19</v>
      </c>
      <c r="G100" s="59" t="s">
        <v>166</v>
      </c>
      <c r="I100" s="128"/>
      <c r="J100" s="131"/>
      <c r="K100" s="82" t="s">
        <v>167</v>
      </c>
      <c r="L100" s="77" t="s">
        <v>130</v>
      </c>
      <c r="M100" s="84">
        <f>M101*12</f>
        <v>0</v>
      </c>
      <c r="N100" s="84">
        <f>N101*12</f>
        <v>0</v>
      </c>
      <c r="O100" s="84">
        <f>O101*12</f>
        <v>0</v>
      </c>
    </row>
    <row r="101" spans="1:15">
      <c r="A101" s="32">
        <f>COUNTIF(B$20:B101,"*")</f>
        <v>74</v>
      </c>
      <c r="B101" s="64" t="s">
        <v>12</v>
      </c>
      <c r="C101" s="24"/>
      <c r="D101" s="24" t="s">
        <v>2</v>
      </c>
      <c r="E101" s="24"/>
      <c r="F101" s="33" t="s">
        <v>19</v>
      </c>
      <c r="G101" s="59" t="s">
        <v>168</v>
      </c>
      <c r="I101" s="128"/>
      <c r="J101" s="131"/>
      <c r="K101" s="82" t="s">
        <v>169</v>
      </c>
      <c r="L101" s="77" t="s">
        <v>170</v>
      </c>
      <c r="M101" s="118"/>
      <c r="N101" s="118"/>
      <c r="O101" s="118"/>
    </row>
    <row r="102" spans="1:15">
      <c r="A102" s="32">
        <f>COUNTIF(B$20:B102,"*")</f>
        <v>75</v>
      </c>
      <c r="B102" s="33" t="s">
        <v>11</v>
      </c>
      <c r="C102" s="24"/>
      <c r="D102" s="24"/>
      <c r="E102" s="24" t="s">
        <v>84</v>
      </c>
      <c r="F102" s="33" t="s">
        <v>19</v>
      </c>
      <c r="G102" s="59" t="s">
        <v>171</v>
      </c>
      <c r="I102" s="128"/>
      <c r="J102" s="131"/>
      <c r="K102" s="82" t="s">
        <v>172</v>
      </c>
      <c r="L102" s="77" t="s">
        <v>84</v>
      </c>
      <c r="M102" s="118"/>
      <c r="N102" s="118"/>
      <c r="O102" s="118"/>
    </row>
    <row r="103" spans="1:15">
      <c r="A103" s="32">
        <f>COUNTIF(B$20:B103,"*")</f>
        <v>76</v>
      </c>
      <c r="B103" s="33" t="s">
        <v>11</v>
      </c>
      <c r="C103" s="24"/>
      <c r="D103" s="24"/>
      <c r="E103" s="24" t="s">
        <v>51</v>
      </c>
      <c r="F103" s="33" t="s">
        <v>19</v>
      </c>
      <c r="G103" s="59" t="s">
        <v>173</v>
      </c>
      <c r="I103" s="128"/>
      <c r="J103" s="131"/>
      <c r="K103" s="82" t="s">
        <v>154</v>
      </c>
      <c r="L103" s="77" t="s">
        <v>155</v>
      </c>
      <c r="M103" s="119"/>
      <c r="N103" s="119"/>
      <c r="O103" s="119"/>
    </row>
    <row r="104" spans="1:15">
      <c r="A104" s="32">
        <f>COUNTIF(B$20:B104,"*")</f>
        <v>77</v>
      </c>
      <c r="B104" s="33" t="s">
        <v>11</v>
      </c>
      <c r="C104" s="24"/>
      <c r="D104" s="24"/>
      <c r="E104" s="24" t="s">
        <v>158</v>
      </c>
      <c r="F104" s="33" t="s">
        <v>19</v>
      </c>
      <c r="G104" s="59" t="s">
        <v>174</v>
      </c>
      <c r="I104" s="128"/>
      <c r="J104" s="131"/>
      <c r="K104" s="82" t="s">
        <v>160</v>
      </c>
      <c r="L104" s="77" t="s">
        <v>161</v>
      </c>
      <c r="M104" s="103"/>
      <c r="N104" s="103"/>
      <c r="O104" s="103"/>
    </row>
    <row r="105" spans="1:15">
      <c r="A105" s="32">
        <f>COUNTIF(B$20:B105,"*")</f>
        <v>78</v>
      </c>
      <c r="B105" s="64" t="s">
        <v>12</v>
      </c>
      <c r="C105" s="24"/>
      <c r="D105" s="24" t="s">
        <v>2</v>
      </c>
      <c r="E105" s="24"/>
      <c r="F105" s="33" t="s">
        <v>19</v>
      </c>
      <c r="G105" s="59" t="s">
        <v>175</v>
      </c>
      <c r="I105" s="128"/>
      <c r="J105" s="131"/>
      <c r="K105" s="82" t="s">
        <v>163</v>
      </c>
      <c r="L105" s="77" t="s">
        <v>122</v>
      </c>
      <c r="M105" s="118"/>
      <c r="N105" s="118"/>
      <c r="O105" s="118"/>
    </row>
    <row r="106" spans="1:15">
      <c r="A106" s="32">
        <f>COUNTIF(B$20:B106,"*")</f>
        <v>79</v>
      </c>
      <c r="B106" s="33" t="s">
        <v>176</v>
      </c>
      <c r="C106" s="34" t="s">
        <v>48</v>
      </c>
      <c r="D106" s="24"/>
      <c r="E106" s="24"/>
      <c r="F106" s="89"/>
      <c r="G106" s="59"/>
      <c r="I106" s="128"/>
      <c r="J106" s="131"/>
      <c r="K106" s="82" t="s">
        <v>177</v>
      </c>
      <c r="L106" s="77" t="s">
        <v>178</v>
      </c>
      <c r="M106" s="120"/>
      <c r="N106" s="120"/>
      <c r="O106" s="120"/>
    </row>
    <row r="107" spans="1:15" ht="0.2" customHeight="1">
      <c r="A107" s="23" t="s">
        <v>22</v>
      </c>
      <c r="B107" s="23"/>
      <c r="C107" s="23" t="s">
        <v>29</v>
      </c>
      <c r="D107" s="24"/>
      <c r="E107" s="24"/>
      <c r="F107" s="33"/>
      <c r="G107" s="59"/>
      <c r="I107" s="128"/>
      <c r="J107" s="131"/>
      <c r="K107" s="55"/>
      <c r="L107" s="70"/>
      <c r="M107" s="114">
        <f>M$8+$L$1*5</f>
        <v>16</v>
      </c>
      <c r="N107" s="114">
        <f>N$8+$L$1*5</f>
        <v>17</v>
      </c>
      <c r="O107" s="114">
        <f>O$8+$L$1*5</f>
        <v>18</v>
      </c>
    </row>
    <row r="108" spans="1:15" ht="0.2" customHeight="1">
      <c r="A108" s="32">
        <f>COUNTIF(B$20:B108,"*")</f>
        <v>80</v>
      </c>
      <c r="B108" s="33" t="s">
        <v>9</v>
      </c>
      <c r="C108" s="34" t="s">
        <v>48</v>
      </c>
      <c r="D108" s="24"/>
      <c r="E108" s="24"/>
      <c r="F108" s="33"/>
      <c r="G108" s="59"/>
      <c r="I108" s="128"/>
      <c r="J108" s="131"/>
      <c r="K108" s="55" t="s">
        <v>25</v>
      </c>
      <c r="L108" s="63"/>
      <c r="M108" s="74" t="str">
        <f>""&amp;M$20</f>
        <v/>
      </c>
      <c r="N108" s="74" t="str">
        <f>""&amp;N$20</f>
        <v/>
      </c>
      <c r="O108" s="74" t="str">
        <f>""&amp;O$20</f>
        <v/>
      </c>
    </row>
    <row r="109" spans="1:15" ht="0.2" customHeight="1">
      <c r="A109" s="32">
        <f>COUNTIF(B$20:B109,"*")</f>
        <v>81</v>
      </c>
      <c r="B109" s="33" t="s">
        <v>8</v>
      </c>
      <c r="C109" s="34" t="s">
        <v>48</v>
      </c>
      <c r="D109" s="24"/>
      <c r="E109" s="24"/>
      <c r="F109" s="33"/>
      <c r="G109" s="59"/>
      <c r="I109" s="128"/>
      <c r="J109" s="131"/>
      <c r="K109" s="55" t="s">
        <v>23</v>
      </c>
      <c r="L109" s="63"/>
      <c r="M109" s="74" t="str">
        <f>""&amp;M$24</f>
        <v/>
      </c>
      <c r="N109" s="74" t="str">
        <f>""&amp;N$24</f>
        <v/>
      </c>
      <c r="O109" s="74" t="str">
        <f>""&amp;O$24</f>
        <v/>
      </c>
    </row>
    <row r="110" spans="1:15" ht="0.2" customHeight="1">
      <c r="A110" s="32">
        <f>COUNTIF(B$20:B110,"*")</f>
        <v>82</v>
      </c>
      <c r="B110" s="57" t="s">
        <v>10</v>
      </c>
      <c r="C110" s="34" t="s">
        <v>48</v>
      </c>
      <c r="D110" s="36"/>
      <c r="E110" s="25"/>
      <c r="F110" s="25"/>
      <c r="G110" s="26"/>
      <c r="I110" s="128"/>
      <c r="J110" s="131"/>
      <c r="K110" s="55" t="s">
        <v>50</v>
      </c>
      <c r="L110" s="63"/>
      <c r="M110" s="74" t="str">
        <f>""&amp;M$26</f>
        <v/>
      </c>
      <c r="N110" s="74" t="str">
        <f>""&amp;N$26</f>
        <v/>
      </c>
      <c r="O110" s="74" t="str">
        <f>""&amp;O$26</f>
        <v/>
      </c>
    </row>
    <row r="111" spans="1:15" ht="0.2" customHeight="1">
      <c r="A111" s="32">
        <f>COUNTIF(B$20:B111,"*")</f>
        <v>83</v>
      </c>
      <c r="B111" s="33" t="s">
        <v>13</v>
      </c>
      <c r="C111" s="34" t="s">
        <v>48</v>
      </c>
      <c r="D111" s="24"/>
      <c r="E111" s="24"/>
      <c r="F111" s="35"/>
      <c r="G111" s="26"/>
      <c r="I111" s="128"/>
      <c r="J111" s="131"/>
      <c r="K111" s="76" t="s">
        <v>71</v>
      </c>
      <c r="L111" s="77"/>
      <c r="M111" s="115" t="e">
        <f>M$11</f>
        <v>#REF!</v>
      </c>
      <c r="N111" s="115" t="e">
        <f>N$11</f>
        <v>#REF!</v>
      </c>
      <c r="O111" s="115" t="e">
        <f>O$11</f>
        <v>#REF!</v>
      </c>
    </row>
    <row r="112" spans="1:15" ht="0.2" customHeight="1">
      <c r="A112" s="32">
        <f>COUNTIF(B$20:B112,"*")</f>
        <v>84</v>
      </c>
      <c r="B112" s="33" t="s">
        <v>14</v>
      </c>
      <c r="C112" s="34" t="s">
        <v>48</v>
      </c>
      <c r="D112" s="24"/>
      <c r="E112" s="24"/>
      <c r="F112" s="35"/>
      <c r="G112" s="26"/>
      <c r="I112" s="128"/>
      <c r="J112" s="131"/>
      <c r="K112" s="76" t="s">
        <v>72</v>
      </c>
      <c r="L112" s="77"/>
      <c r="M112" s="115" t="e">
        <f>M$12</f>
        <v>#REF!</v>
      </c>
      <c r="N112" s="115" t="e">
        <f>N$12</f>
        <v>#REF!</v>
      </c>
      <c r="O112" s="115" t="e">
        <f>O$12</f>
        <v>#REF!</v>
      </c>
    </row>
    <row r="113" spans="1:15" ht="22.5">
      <c r="A113" s="32">
        <f>COUNTIF(B$20:B113,"*")</f>
        <v>85</v>
      </c>
      <c r="B113" s="64" t="s">
        <v>12</v>
      </c>
      <c r="C113" s="24"/>
      <c r="D113" s="24" t="s">
        <v>2</v>
      </c>
      <c r="E113" s="24"/>
      <c r="F113" s="33" t="s">
        <v>19</v>
      </c>
      <c r="G113" s="59" t="s">
        <v>180</v>
      </c>
      <c r="I113" s="128"/>
      <c r="J113" s="131"/>
      <c r="K113" s="78" t="s">
        <v>181</v>
      </c>
      <c r="L113" s="86" t="s">
        <v>30</v>
      </c>
      <c r="M113" s="80">
        <f>IFERROR(M114/M28*M27,0)</f>
        <v>0</v>
      </c>
      <c r="N113" s="80">
        <f>IFERROR(N114/N28*N27,0)</f>
        <v>0</v>
      </c>
      <c r="O113" s="80">
        <f>IFERROR(O114/O28*O27,0)</f>
        <v>0</v>
      </c>
    </row>
    <row r="114" spans="1:15">
      <c r="A114" s="32">
        <f>COUNTIF(B$20:B114,"*")</f>
        <v>86</v>
      </c>
      <c r="B114" s="64" t="s">
        <v>12</v>
      </c>
      <c r="C114" s="24"/>
      <c r="D114" s="24" t="s">
        <v>2</v>
      </c>
      <c r="E114" s="24"/>
      <c r="F114" s="33" t="s">
        <v>19</v>
      </c>
      <c r="G114" s="59" t="s">
        <v>182</v>
      </c>
      <c r="I114" s="128"/>
      <c r="J114" s="131"/>
      <c r="K114" s="82" t="s">
        <v>183</v>
      </c>
      <c r="L114" s="77" t="s">
        <v>130</v>
      </c>
      <c r="M114" s="84">
        <f>M115*12</f>
        <v>0</v>
      </c>
      <c r="N114" s="84">
        <f>N115*12</f>
        <v>0</v>
      </c>
      <c r="O114" s="84">
        <f>O115*12</f>
        <v>0</v>
      </c>
    </row>
    <row r="115" spans="1:15">
      <c r="A115" s="32">
        <f>COUNTIF(B$20:B115,"*")</f>
        <v>87</v>
      </c>
      <c r="B115" s="64" t="s">
        <v>12</v>
      </c>
      <c r="C115" s="24"/>
      <c r="D115" s="24" t="s">
        <v>2</v>
      </c>
      <c r="E115" s="24"/>
      <c r="F115" s="33" t="s">
        <v>19</v>
      </c>
      <c r="G115" s="59" t="s">
        <v>184</v>
      </c>
      <c r="I115" s="128"/>
      <c r="J115" s="131"/>
      <c r="K115" s="82" t="s">
        <v>185</v>
      </c>
      <c r="L115" s="77" t="s">
        <v>170</v>
      </c>
      <c r="M115" s="122"/>
      <c r="N115" s="118"/>
      <c r="O115" s="118"/>
    </row>
    <row r="116" spans="1:15">
      <c r="A116" s="32">
        <f>COUNTIF(B$20:B116,"*")</f>
        <v>88</v>
      </c>
      <c r="B116" s="33" t="s">
        <v>11</v>
      </c>
      <c r="C116" s="24"/>
      <c r="D116" s="24"/>
      <c r="E116" s="24" t="s">
        <v>51</v>
      </c>
      <c r="F116" s="33" t="s">
        <v>19</v>
      </c>
      <c r="G116" s="59" t="s">
        <v>186</v>
      </c>
      <c r="I116" s="128"/>
      <c r="J116" s="131"/>
      <c r="K116" s="82" t="s">
        <v>154</v>
      </c>
      <c r="L116" s="77" t="s">
        <v>155</v>
      </c>
      <c r="M116" s="119"/>
      <c r="N116" s="119"/>
      <c r="O116" s="119"/>
    </row>
    <row r="117" spans="1:15">
      <c r="A117" s="32">
        <f>COUNTIF(B$20:B117,"*")</f>
        <v>89</v>
      </c>
      <c r="B117" s="33" t="s">
        <v>11</v>
      </c>
      <c r="C117" s="24"/>
      <c r="D117" s="24"/>
      <c r="E117" s="24" t="s">
        <v>158</v>
      </c>
      <c r="F117" s="33" t="s">
        <v>19</v>
      </c>
      <c r="G117" s="59" t="s">
        <v>187</v>
      </c>
      <c r="I117" s="128"/>
      <c r="J117" s="131"/>
      <c r="K117" s="82" t="s">
        <v>160</v>
      </c>
      <c r="L117" s="77" t="s">
        <v>161</v>
      </c>
      <c r="M117" s="83"/>
      <c r="N117" s="83"/>
      <c r="O117" s="83"/>
    </row>
    <row r="118" spans="1:15">
      <c r="A118" s="32">
        <f>COUNTIF(B$20:B118,"*")</f>
        <v>90</v>
      </c>
      <c r="B118" s="64" t="s">
        <v>12</v>
      </c>
      <c r="C118" s="24"/>
      <c r="D118" s="24" t="s">
        <v>2</v>
      </c>
      <c r="E118" s="24"/>
      <c r="F118" s="33" t="s">
        <v>19</v>
      </c>
      <c r="G118" s="59" t="s">
        <v>188</v>
      </c>
      <c r="I118" s="128"/>
      <c r="J118" s="131"/>
      <c r="K118" s="82" t="s">
        <v>163</v>
      </c>
      <c r="L118" s="77" t="s">
        <v>122</v>
      </c>
      <c r="M118" s="118"/>
      <c r="N118" s="118"/>
      <c r="O118" s="118"/>
    </row>
    <row r="119" spans="1:15">
      <c r="A119" s="32">
        <f>COUNTIF(B$20:B119,"*")</f>
        <v>91</v>
      </c>
      <c r="B119" s="33" t="s">
        <v>189</v>
      </c>
      <c r="C119" s="34" t="s">
        <v>48</v>
      </c>
      <c r="D119" s="24"/>
      <c r="E119" s="24"/>
      <c r="F119" s="89"/>
      <c r="G119" s="59"/>
      <c r="I119" s="128"/>
      <c r="J119" s="132"/>
      <c r="K119" s="82" t="s">
        <v>190</v>
      </c>
      <c r="L119" s="77" t="s">
        <v>178</v>
      </c>
      <c r="M119" s="120" t="s">
        <v>179</v>
      </c>
      <c r="N119" s="120" t="s">
        <v>179</v>
      </c>
      <c r="O119" s="120" t="s">
        <v>179</v>
      </c>
    </row>
    <row r="120" spans="1:15" ht="0.2" customHeight="1">
      <c r="A120" s="23" t="s">
        <v>22</v>
      </c>
      <c r="B120" s="23"/>
      <c r="C120" s="23" t="s">
        <v>29</v>
      </c>
      <c r="D120" s="24"/>
      <c r="E120" s="24"/>
      <c r="F120" s="33"/>
      <c r="G120" s="59"/>
      <c r="I120" s="87"/>
      <c r="J120" s="90"/>
      <c r="K120" s="55"/>
      <c r="L120" s="70"/>
      <c r="M120" s="114">
        <v>187</v>
      </c>
      <c r="N120" s="114">
        <v>188</v>
      </c>
      <c r="O120" s="114">
        <v>188</v>
      </c>
    </row>
    <row r="121" spans="1:15" ht="0.2" customHeight="1">
      <c r="A121" s="32">
        <f>COUNTIF(B$20:B121,"*")</f>
        <v>92</v>
      </c>
      <c r="B121" s="33" t="s">
        <v>9</v>
      </c>
      <c r="C121" s="34" t="s">
        <v>48</v>
      </c>
      <c r="D121" s="24"/>
      <c r="E121" s="24"/>
      <c r="F121" s="33"/>
      <c r="G121" s="59"/>
      <c r="I121" s="87"/>
      <c r="J121" s="90"/>
      <c r="K121" s="55" t="s">
        <v>25</v>
      </c>
      <c r="L121" s="63"/>
      <c r="M121" s="74" t="s">
        <v>423</v>
      </c>
      <c r="N121" s="74" t="s">
        <v>424</v>
      </c>
      <c r="O121" s="74" t="s">
        <v>424</v>
      </c>
    </row>
    <row r="122" spans="1:15" ht="0.2" customHeight="1">
      <c r="A122" s="32">
        <f>COUNTIF(B$20:B122,"*")</f>
        <v>93</v>
      </c>
      <c r="B122" s="33" t="s">
        <v>8</v>
      </c>
      <c r="C122" s="34" t="s">
        <v>48</v>
      </c>
      <c r="D122" s="24"/>
      <c r="E122" s="24"/>
      <c r="F122" s="33"/>
      <c r="G122" s="59"/>
      <c r="I122" s="87"/>
      <c r="J122" s="90"/>
      <c r="K122" s="55" t="s">
        <v>23</v>
      </c>
      <c r="L122" s="63"/>
      <c r="M122" s="74" t="s">
        <v>425</v>
      </c>
      <c r="N122" s="74" t="s">
        <v>425</v>
      </c>
      <c r="O122" s="74" t="s">
        <v>425</v>
      </c>
    </row>
    <row r="123" spans="1:15" ht="0.2" customHeight="1">
      <c r="A123" s="32">
        <f>COUNTIF(B$20:B123,"*")</f>
        <v>94</v>
      </c>
      <c r="B123" s="57" t="s">
        <v>10</v>
      </c>
      <c r="C123" s="34" t="s">
        <v>48</v>
      </c>
      <c r="D123" s="36"/>
      <c r="E123" s="25"/>
      <c r="F123" s="25"/>
      <c r="G123" s="26"/>
      <c r="I123" s="87"/>
      <c r="J123" s="90"/>
      <c r="K123" s="55" t="s">
        <v>50</v>
      </c>
      <c r="L123" s="63"/>
      <c r="M123" s="74" t="s">
        <v>426</v>
      </c>
      <c r="N123" s="74" t="s">
        <v>427</v>
      </c>
      <c r="O123" s="74" t="s">
        <v>427</v>
      </c>
    </row>
    <row r="124" spans="1:15" ht="0.2" customHeight="1">
      <c r="A124" s="32">
        <f>COUNTIF(B$20:B124,"*")</f>
        <v>95</v>
      </c>
      <c r="B124" s="33" t="s">
        <v>13</v>
      </c>
      <c r="C124" s="34" t="s">
        <v>48</v>
      </c>
      <c r="D124" s="24"/>
      <c r="E124" s="24"/>
      <c r="F124" s="35"/>
      <c r="G124" s="26"/>
      <c r="I124" s="87"/>
      <c r="J124" s="90"/>
      <c r="K124" s="76" t="s">
        <v>71</v>
      </c>
      <c r="L124" s="77"/>
      <c r="M124" s="115" t="s">
        <v>428</v>
      </c>
      <c r="N124" s="115" t="s">
        <v>428</v>
      </c>
      <c r="O124" s="115" t="s">
        <v>428</v>
      </c>
    </row>
    <row r="125" spans="1:15" ht="0.2" customHeight="1">
      <c r="A125" s="32">
        <f>COUNTIF(B$20:B125,"*")</f>
        <v>96</v>
      </c>
      <c r="B125" s="33" t="s">
        <v>14</v>
      </c>
      <c r="C125" s="34" t="s">
        <v>48</v>
      </c>
      <c r="D125" s="24"/>
      <c r="E125" s="24"/>
      <c r="F125" s="35"/>
      <c r="G125" s="26"/>
      <c r="I125" s="87"/>
      <c r="J125" s="90"/>
      <c r="K125" s="76" t="s">
        <v>72</v>
      </c>
      <c r="L125" s="77"/>
      <c r="M125" s="115" t="s">
        <v>429</v>
      </c>
      <c r="N125" s="115" t="s">
        <v>429</v>
      </c>
      <c r="O125" s="115" t="s">
        <v>429</v>
      </c>
    </row>
    <row r="126" spans="1:15" ht="22.5">
      <c r="A126" s="32">
        <f>COUNTIF(B$20:B126,"*")</f>
        <v>97</v>
      </c>
      <c r="B126" s="33" t="s">
        <v>11</v>
      </c>
      <c r="C126" s="24"/>
      <c r="D126" s="24"/>
      <c r="E126" s="24" t="s">
        <v>84</v>
      </c>
      <c r="F126" s="33" t="s">
        <v>19</v>
      </c>
      <c r="G126" s="59" t="s">
        <v>191</v>
      </c>
      <c r="I126" s="87" t="s">
        <v>192</v>
      </c>
      <c r="J126" s="88" t="s">
        <v>193</v>
      </c>
      <c r="K126" s="91" t="s">
        <v>194</v>
      </c>
      <c r="L126" s="92" t="s">
        <v>84</v>
      </c>
      <c r="M126" s="118"/>
      <c r="N126" s="118"/>
      <c r="O126" s="118"/>
    </row>
    <row r="127" spans="1:15">
      <c r="A127" s="32">
        <f>COUNTIF(B$20:B127,"*")</f>
        <v>98</v>
      </c>
      <c r="B127" s="33" t="s">
        <v>11</v>
      </c>
      <c r="C127" s="24"/>
      <c r="D127" s="24"/>
      <c r="E127" s="24" t="s">
        <v>84</v>
      </c>
      <c r="F127" s="33" t="s">
        <v>19</v>
      </c>
      <c r="G127" s="59" t="s">
        <v>195</v>
      </c>
      <c r="I127" s="87" t="s">
        <v>196</v>
      </c>
      <c r="J127" s="88" t="s">
        <v>197</v>
      </c>
      <c r="K127" s="91" t="s">
        <v>198</v>
      </c>
      <c r="L127" s="92" t="s">
        <v>84</v>
      </c>
      <c r="M127" s="118"/>
      <c r="N127" s="118"/>
      <c r="O127" s="118"/>
    </row>
    <row r="128" spans="1:15" ht="0.2" customHeight="1">
      <c r="A128" s="23" t="s">
        <v>22</v>
      </c>
      <c r="B128" s="23"/>
      <c r="C128" s="23" t="s">
        <v>29</v>
      </c>
      <c r="D128" s="24"/>
      <c r="E128" s="24"/>
      <c r="F128" s="33"/>
      <c r="G128" s="59"/>
      <c r="I128" s="87"/>
      <c r="J128" s="90"/>
      <c r="K128" s="55"/>
      <c r="L128" s="70"/>
      <c r="M128" s="114">
        <f>M$8+$L$1*7</f>
        <v>22</v>
      </c>
      <c r="N128" s="114">
        <f>N$8+$L$1*7</f>
        <v>23</v>
      </c>
      <c r="O128" s="114">
        <f>O$8+$L$1*7</f>
        <v>24</v>
      </c>
    </row>
    <row r="129" spans="1:15" ht="0.2" customHeight="1">
      <c r="A129" s="32">
        <f>COUNTIF(B$20:B129,"*")</f>
        <v>99</v>
      </c>
      <c r="B129" s="33" t="s">
        <v>9</v>
      </c>
      <c r="C129" s="34" t="s">
        <v>48</v>
      </c>
      <c r="D129" s="24"/>
      <c r="E129" s="24"/>
      <c r="F129" s="33"/>
      <c r="G129" s="59"/>
      <c r="I129" s="87"/>
      <c r="J129" s="90"/>
      <c r="K129" s="55" t="s">
        <v>25</v>
      </c>
      <c r="L129" s="63"/>
      <c r="M129" s="74" t="str">
        <f>""&amp;M$20</f>
        <v/>
      </c>
      <c r="N129" s="74" t="str">
        <f>""&amp;N$20</f>
        <v/>
      </c>
      <c r="O129" s="74" t="str">
        <f>""&amp;O$20</f>
        <v/>
      </c>
    </row>
    <row r="130" spans="1:15" ht="0.2" customHeight="1">
      <c r="A130" s="32">
        <f>COUNTIF(B$20:B130,"*")</f>
        <v>100</v>
      </c>
      <c r="B130" s="33" t="s">
        <v>8</v>
      </c>
      <c r="C130" s="34" t="s">
        <v>48</v>
      </c>
      <c r="D130" s="24"/>
      <c r="E130" s="24"/>
      <c r="F130" s="33"/>
      <c r="G130" s="59"/>
      <c r="I130" s="87"/>
      <c r="J130" s="90"/>
      <c r="K130" s="55" t="s">
        <v>23</v>
      </c>
      <c r="L130" s="63"/>
      <c r="M130" s="74" t="str">
        <f>""&amp;M$24</f>
        <v/>
      </c>
      <c r="N130" s="74" t="str">
        <f>""&amp;N$24</f>
        <v/>
      </c>
      <c r="O130" s="74" t="str">
        <f>""&amp;O$24</f>
        <v/>
      </c>
    </row>
    <row r="131" spans="1:15" ht="0.2" customHeight="1">
      <c r="A131" s="32">
        <f>COUNTIF(B$20:B131,"*")</f>
        <v>101</v>
      </c>
      <c r="B131" s="57" t="s">
        <v>10</v>
      </c>
      <c r="C131" s="34" t="s">
        <v>48</v>
      </c>
      <c r="D131" s="36"/>
      <c r="E131" s="25"/>
      <c r="F131" s="25"/>
      <c r="G131" s="26"/>
      <c r="I131" s="87"/>
      <c r="J131" s="90"/>
      <c r="K131" s="55" t="s">
        <v>50</v>
      </c>
      <c r="L131" s="63"/>
      <c r="M131" s="74" t="str">
        <f>""&amp;M$26</f>
        <v/>
      </c>
      <c r="N131" s="74" t="str">
        <f>""&amp;N$26</f>
        <v/>
      </c>
      <c r="O131" s="74" t="str">
        <f>""&amp;O$26</f>
        <v/>
      </c>
    </row>
    <row r="132" spans="1:15" ht="0.2" customHeight="1">
      <c r="A132" s="32">
        <f>COUNTIF(B$20:B132,"*")</f>
        <v>102</v>
      </c>
      <c r="B132" s="33" t="s">
        <v>13</v>
      </c>
      <c r="C132" s="34" t="s">
        <v>48</v>
      </c>
      <c r="D132" s="24"/>
      <c r="E132" s="24"/>
      <c r="F132" s="35"/>
      <c r="G132" s="26"/>
      <c r="I132" s="87"/>
      <c r="J132" s="90"/>
      <c r="K132" s="76" t="s">
        <v>71</v>
      </c>
      <c r="L132" s="77"/>
      <c r="M132" s="115" t="e">
        <f>M$11</f>
        <v>#REF!</v>
      </c>
      <c r="N132" s="115" t="e">
        <f>N$11</f>
        <v>#REF!</v>
      </c>
      <c r="O132" s="115" t="e">
        <f>O$11</f>
        <v>#REF!</v>
      </c>
    </row>
    <row r="133" spans="1:15" ht="0.2" customHeight="1">
      <c r="A133" s="32">
        <f>COUNTIF(B$20:B133,"*")</f>
        <v>103</v>
      </c>
      <c r="B133" s="33" t="s">
        <v>14</v>
      </c>
      <c r="C133" s="34" t="s">
        <v>48</v>
      </c>
      <c r="D133" s="24"/>
      <c r="E133" s="24"/>
      <c r="F133" s="35"/>
      <c r="G133" s="26"/>
      <c r="I133" s="87"/>
      <c r="J133" s="90"/>
      <c r="K133" s="76" t="s">
        <v>72</v>
      </c>
      <c r="L133" s="77"/>
      <c r="M133" s="115" t="e">
        <f>M$12</f>
        <v>#REF!</v>
      </c>
      <c r="N133" s="115" t="e">
        <f>N$12</f>
        <v>#REF!</v>
      </c>
      <c r="O133" s="115" t="e">
        <f>O$12</f>
        <v>#REF!</v>
      </c>
    </row>
    <row r="134" spans="1:15">
      <c r="A134" s="32">
        <f>COUNTIF(B$20:B134,"*")</f>
        <v>104</v>
      </c>
      <c r="B134" s="64" t="s">
        <v>12</v>
      </c>
      <c r="C134" s="24"/>
      <c r="D134" s="24" t="s">
        <v>2</v>
      </c>
      <c r="E134" s="24"/>
      <c r="F134" s="33" t="s">
        <v>19</v>
      </c>
      <c r="G134" s="59" t="s">
        <v>199</v>
      </c>
      <c r="I134" s="133" t="s">
        <v>33</v>
      </c>
      <c r="J134" s="129" t="s">
        <v>200</v>
      </c>
      <c r="K134" s="78" t="s">
        <v>201</v>
      </c>
      <c r="L134" s="86" t="s">
        <v>31</v>
      </c>
      <c r="M134" s="80">
        <f>(M136/100)*M139</f>
        <v>0</v>
      </c>
      <c r="N134" s="80">
        <f>(N136/100)*N139</f>
        <v>0</v>
      </c>
      <c r="O134" s="80">
        <f>(O136/100)*O139</f>
        <v>0</v>
      </c>
    </row>
    <row r="135" spans="1:15">
      <c r="A135" s="32">
        <f>COUNTIF(B$20:B135,"*")</f>
        <v>105</v>
      </c>
      <c r="B135" s="33" t="s">
        <v>202</v>
      </c>
      <c r="C135" s="34" t="s">
        <v>48</v>
      </c>
      <c r="D135" s="24"/>
      <c r="E135" s="24"/>
      <c r="F135" s="89"/>
      <c r="G135" s="59"/>
      <c r="I135" s="133"/>
      <c r="J135" s="129"/>
      <c r="K135" s="82" t="s">
        <v>203</v>
      </c>
      <c r="L135" s="77" t="s">
        <v>204</v>
      </c>
      <c r="M135" s="116"/>
      <c r="N135" s="116"/>
      <c r="O135" s="116"/>
    </row>
    <row r="136" spans="1:15" ht="33.75">
      <c r="A136" s="32">
        <f>COUNTIF(B$20:B136,"*")</f>
        <v>106</v>
      </c>
      <c r="B136" s="33" t="s">
        <v>11</v>
      </c>
      <c r="C136" s="24"/>
      <c r="D136" s="24"/>
      <c r="E136" s="24" t="s">
        <v>205</v>
      </c>
      <c r="F136" s="33" t="s">
        <v>19</v>
      </c>
      <c r="G136" s="59" t="s">
        <v>206</v>
      </c>
      <c r="I136" s="133"/>
      <c r="J136" s="129"/>
      <c r="K136" s="82" t="s">
        <v>207</v>
      </c>
      <c r="L136" s="77" t="s">
        <v>208</v>
      </c>
      <c r="M136" s="93">
        <f>M137*M138</f>
        <v>0</v>
      </c>
      <c r="N136" s="93">
        <f>N137*N138</f>
        <v>0</v>
      </c>
      <c r="O136" s="93">
        <f>O137*O138</f>
        <v>0</v>
      </c>
    </row>
    <row r="137" spans="1:15">
      <c r="A137" s="32">
        <f>COUNTIF(B$20:B137,"*")</f>
        <v>107</v>
      </c>
      <c r="B137" s="33" t="s">
        <v>11</v>
      </c>
      <c r="C137" s="24"/>
      <c r="D137" s="24"/>
      <c r="E137" s="24" t="s">
        <v>205</v>
      </c>
      <c r="F137" s="33" t="s">
        <v>19</v>
      </c>
      <c r="G137" s="59" t="s">
        <v>209</v>
      </c>
      <c r="I137" s="133"/>
      <c r="J137" s="129"/>
      <c r="K137" s="85" t="s">
        <v>210</v>
      </c>
      <c r="L137" s="77" t="s">
        <v>208</v>
      </c>
      <c r="M137" s="121"/>
      <c r="N137" s="121"/>
      <c r="O137" s="121"/>
    </row>
    <row r="138" spans="1:15" ht="22.5">
      <c r="A138" s="32">
        <f>COUNTIF(B$20:B138,"*")</f>
        <v>108</v>
      </c>
      <c r="B138" s="33" t="s">
        <v>11</v>
      </c>
      <c r="C138" s="24"/>
      <c r="D138" s="24"/>
      <c r="E138" s="24">
        <v>1</v>
      </c>
      <c r="F138" s="33" t="s">
        <v>19</v>
      </c>
      <c r="G138" s="59" t="s">
        <v>211</v>
      </c>
      <c r="I138" s="133"/>
      <c r="J138" s="129"/>
      <c r="K138" s="85" t="s">
        <v>212</v>
      </c>
      <c r="L138" s="77" t="s">
        <v>213</v>
      </c>
      <c r="M138" s="118"/>
      <c r="N138" s="118"/>
      <c r="O138" s="118"/>
    </row>
    <row r="139" spans="1:15">
      <c r="A139" s="32">
        <f>COUNTIF(B$20:B139,"*")</f>
        <v>109</v>
      </c>
      <c r="B139" s="64" t="s">
        <v>12</v>
      </c>
      <c r="C139" s="24"/>
      <c r="D139" s="24" t="s">
        <v>2</v>
      </c>
      <c r="E139" s="24"/>
      <c r="F139" s="33" t="s">
        <v>19</v>
      </c>
      <c r="G139" s="59" t="s">
        <v>214</v>
      </c>
      <c r="I139" s="133"/>
      <c r="J139" s="129"/>
      <c r="K139" s="82" t="s">
        <v>215</v>
      </c>
      <c r="L139" s="77" t="s">
        <v>216</v>
      </c>
      <c r="M139" s="118"/>
      <c r="N139" s="118"/>
      <c r="O139" s="118"/>
    </row>
    <row r="140" spans="1:15" ht="0.2" customHeight="1">
      <c r="A140" s="23" t="s">
        <v>22</v>
      </c>
      <c r="B140" s="23"/>
      <c r="C140" s="23" t="s">
        <v>29</v>
      </c>
      <c r="D140" s="24"/>
      <c r="E140" s="24"/>
      <c r="F140" s="33"/>
      <c r="G140" s="59"/>
      <c r="I140" s="133"/>
      <c r="J140" s="129"/>
      <c r="K140" s="55"/>
      <c r="L140" s="70"/>
      <c r="M140" s="114">
        <f>M$8+$L$1*8</f>
        <v>25</v>
      </c>
      <c r="N140" s="114">
        <f>N$8+$L$1*8</f>
        <v>26</v>
      </c>
      <c r="O140" s="114">
        <f>O$8+$L$1*8</f>
        <v>27</v>
      </c>
    </row>
    <row r="141" spans="1:15" ht="0.2" customHeight="1">
      <c r="A141" s="32">
        <f>COUNTIF(B$20:B141,"*")</f>
        <v>110</v>
      </c>
      <c r="B141" s="33" t="s">
        <v>9</v>
      </c>
      <c r="C141" s="34" t="s">
        <v>48</v>
      </c>
      <c r="D141" s="24"/>
      <c r="E141" s="24"/>
      <c r="F141" s="33"/>
      <c r="G141" s="59"/>
      <c r="I141" s="133"/>
      <c r="J141" s="129"/>
      <c r="K141" s="55" t="s">
        <v>25</v>
      </c>
      <c r="L141" s="63"/>
      <c r="M141" s="74" t="str">
        <f>""&amp;M$20</f>
        <v/>
      </c>
      <c r="N141" s="74" t="str">
        <f>""&amp;N$20</f>
        <v/>
      </c>
      <c r="O141" s="74" t="str">
        <f>""&amp;O$20</f>
        <v/>
      </c>
    </row>
    <row r="142" spans="1:15" ht="0.2" customHeight="1">
      <c r="A142" s="32">
        <f>COUNTIF(B$20:B142,"*")</f>
        <v>111</v>
      </c>
      <c r="B142" s="33" t="s">
        <v>8</v>
      </c>
      <c r="C142" s="34" t="s">
        <v>48</v>
      </c>
      <c r="D142" s="24"/>
      <c r="E142" s="24"/>
      <c r="F142" s="33"/>
      <c r="G142" s="59"/>
      <c r="I142" s="133"/>
      <c r="J142" s="129"/>
      <c r="K142" s="55" t="s">
        <v>23</v>
      </c>
      <c r="L142" s="63"/>
      <c r="M142" s="74" t="str">
        <f>""&amp;M$24</f>
        <v/>
      </c>
      <c r="N142" s="74" t="str">
        <f>""&amp;N$24</f>
        <v/>
      </c>
      <c r="O142" s="74" t="str">
        <f>""&amp;O$24</f>
        <v/>
      </c>
    </row>
    <row r="143" spans="1:15" ht="0.2" customHeight="1">
      <c r="A143" s="32">
        <f>COUNTIF(B$20:B143,"*")</f>
        <v>112</v>
      </c>
      <c r="B143" s="57" t="s">
        <v>10</v>
      </c>
      <c r="C143" s="34" t="s">
        <v>48</v>
      </c>
      <c r="D143" s="36"/>
      <c r="E143" s="25"/>
      <c r="F143" s="25"/>
      <c r="G143" s="26"/>
      <c r="I143" s="133"/>
      <c r="J143" s="129"/>
      <c r="K143" s="55" t="s">
        <v>50</v>
      </c>
      <c r="L143" s="63"/>
      <c r="M143" s="74" t="str">
        <f>""&amp;M$26</f>
        <v/>
      </c>
      <c r="N143" s="74" t="str">
        <f>""&amp;N$26</f>
        <v/>
      </c>
      <c r="O143" s="74" t="str">
        <f>""&amp;O$26</f>
        <v/>
      </c>
    </row>
    <row r="144" spans="1:15" ht="0.2" customHeight="1">
      <c r="A144" s="32">
        <f>COUNTIF(B$20:B144,"*")</f>
        <v>113</v>
      </c>
      <c r="B144" s="33" t="s">
        <v>13</v>
      </c>
      <c r="C144" s="34" t="s">
        <v>48</v>
      </c>
      <c r="D144" s="24"/>
      <c r="E144" s="24"/>
      <c r="F144" s="35"/>
      <c r="G144" s="26"/>
      <c r="I144" s="133"/>
      <c r="J144" s="129"/>
      <c r="K144" s="76" t="s">
        <v>71</v>
      </c>
      <c r="L144" s="77"/>
      <c r="M144" s="115" t="e">
        <f>M$11</f>
        <v>#REF!</v>
      </c>
      <c r="N144" s="115" t="e">
        <f>N$11</f>
        <v>#REF!</v>
      </c>
      <c r="O144" s="115" t="e">
        <f>O$11</f>
        <v>#REF!</v>
      </c>
    </row>
    <row r="145" spans="1:15" ht="0.2" customHeight="1">
      <c r="A145" s="32">
        <f>COUNTIF(B$20:B145,"*")</f>
        <v>114</v>
      </c>
      <c r="B145" s="33" t="s">
        <v>14</v>
      </c>
      <c r="C145" s="34" t="s">
        <v>48</v>
      </c>
      <c r="D145" s="24"/>
      <c r="E145" s="24"/>
      <c r="F145" s="35"/>
      <c r="G145" s="26"/>
      <c r="I145" s="133"/>
      <c r="J145" s="129"/>
      <c r="K145" s="76" t="s">
        <v>72</v>
      </c>
      <c r="L145" s="77"/>
      <c r="M145" s="115" t="e">
        <f>M$12</f>
        <v>#REF!</v>
      </c>
      <c r="N145" s="115" t="e">
        <f>N$12</f>
        <v>#REF!</v>
      </c>
      <c r="O145" s="115" t="e">
        <f>O$12</f>
        <v>#REF!</v>
      </c>
    </row>
    <row r="146" spans="1:15">
      <c r="A146" s="32">
        <f>COUNTIF(B$20:B146,"*")</f>
        <v>115</v>
      </c>
      <c r="B146" s="64" t="s">
        <v>12</v>
      </c>
      <c r="C146" s="24"/>
      <c r="D146" s="24" t="s">
        <v>2</v>
      </c>
      <c r="E146" s="24"/>
      <c r="F146" s="33" t="s">
        <v>19</v>
      </c>
      <c r="G146" s="59" t="s">
        <v>217</v>
      </c>
      <c r="I146" s="133"/>
      <c r="J146" s="129"/>
      <c r="K146" s="78" t="s">
        <v>218</v>
      </c>
      <c r="L146" s="86" t="s">
        <v>31</v>
      </c>
      <c r="M146" s="80">
        <f>M148*M149+M151*M152+M154*M155+M157*M158</f>
        <v>0</v>
      </c>
      <c r="N146" s="80">
        <f>N148*N149+N151*N152+N154*N155+N157*N158</f>
        <v>0</v>
      </c>
      <c r="O146" s="80">
        <f>O148*O149+O151*O152+O154*O155+O157*O158</f>
        <v>0</v>
      </c>
    </row>
    <row r="147" spans="1:15">
      <c r="A147" s="32">
        <f>COUNTIF(B$20:B147,"*")</f>
        <v>116</v>
      </c>
      <c r="B147" s="33" t="s">
        <v>11</v>
      </c>
      <c r="C147" s="24"/>
      <c r="D147" s="24"/>
      <c r="E147" s="24" t="s">
        <v>205</v>
      </c>
      <c r="F147" s="33" t="s">
        <v>19</v>
      </c>
      <c r="G147" s="59" t="s">
        <v>219</v>
      </c>
      <c r="I147" s="133"/>
      <c r="J147" s="129"/>
      <c r="K147" s="82" t="s">
        <v>220</v>
      </c>
      <c r="L147" s="77" t="s">
        <v>208</v>
      </c>
      <c r="M147" s="121"/>
      <c r="N147" s="121"/>
      <c r="O147" s="121"/>
    </row>
    <row r="148" spans="1:15">
      <c r="A148" s="32">
        <f>COUNTIF(B$20:B148,"*")</f>
        <v>117</v>
      </c>
      <c r="B148" s="33" t="s">
        <v>11</v>
      </c>
      <c r="C148" s="24"/>
      <c r="D148" s="24"/>
      <c r="E148" s="24" t="s">
        <v>205</v>
      </c>
      <c r="F148" s="33" t="s">
        <v>19</v>
      </c>
      <c r="G148" s="59" t="s">
        <v>221</v>
      </c>
      <c r="I148" s="133"/>
      <c r="J148" s="129"/>
      <c r="K148" s="82" t="s">
        <v>222</v>
      </c>
      <c r="L148" s="77" t="s">
        <v>208</v>
      </c>
      <c r="M148" s="94">
        <f>(M136/100)*(M147/100)</f>
        <v>0</v>
      </c>
      <c r="N148" s="94">
        <f>(N136/100)*(N147/100)</f>
        <v>0</v>
      </c>
      <c r="O148" s="94">
        <f>(O136/100)*(O147/100)</f>
        <v>0</v>
      </c>
    </row>
    <row r="149" spans="1:15">
      <c r="A149" s="32">
        <f>COUNTIF(B$20:B149,"*")</f>
        <v>118</v>
      </c>
      <c r="B149" s="64" t="s">
        <v>12</v>
      </c>
      <c r="C149" s="24"/>
      <c r="D149" s="24" t="s">
        <v>2</v>
      </c>
      <c r="E149" s="24"/>
      <c r="F149" s="33" t="s">
        <v>19</v>
      </c>
      <c r="G149" s="59" t="s">
        <v>223</v>
      </c>
      <c r="I149" s="133"/>
      <c r="J149" s="129"/>
      <c r="K149" s="82" t="s">
        <v>224</v>
      </c>
      <c r="L149" s="77" t="s">
        <v>216</v>
      </c>
      <c r="M149" s="118"/>
      <c r="N149" s="118"/>
      <c r="O149" s="118"/>
    </row>
    <row r="150" spans="1:15" ht="22.5">
      <c r="A150" s="32">
        <f>COUNTIF(B$20:B150,"*")</f>
        <v>119</v>
      </c>
      <c r="B150" s="33" t="s">
        <v>11</v>
      </c>
      <c r="C150" s="24"/>
      <c r="D150" s="24"/>
      <c r="E150" s="24" t="s">
        <v>205</v>
      </c>
      <c r="F150" s="33" t="s">
        <v>19</v>
      </c>
      <c r="G150" s="59" t="s">
        <v>225</v>
      </c>
      <c r="I150" s="133"/>
      <c r="J150" s="129"/>
      <c r="K150" s="82" t="s">
        <v>226</v>
      </c>
      <c r="L150" s="77" t="s">
        <v>208</v>
      </c>
      <c r="M150" s="121"/>
      <c r="N150" s="121"/>
      <c r="O150" s="121"/>
    </row>
    <row r="151" spans="1:15">
      <c r="A151" s="32">
        <f>COUNTIF(B$20:B151,"*")</f>
        <v>120</v>
      </c>
      <c r="B151" s="33" t="s">
        <v>11</v>
      </c>
      <c r="C151" s="24"/>
      <c r="D151" s="24"/>
      <c r="E151" s="24" t="s">
        <v>205</v>
      </c>
      <c r="F151" s="33" t="s">
        <v>19</v>
      </c>
      <c r="G151" s="59" t="s">
        <v>227</v>
      </c>
      <c r="I151" s="133"/>
      <c r="J151" s="129"/>
      <c r="K151" s="82" t="s">
        <v>228</v>
      </c>
      <c r="L151" s="77" t="s">
        <v>208</v>
      </c>
      <c r="M151" s="94">
        <f>(M136/100)*(M150/100)</f>
        <v>0</v>
      </c>
      <c r="N151" s="94">
        <f>(N136/100)*(N150/100)</f>
        <v>0</v>
      </c>
      <c r="O151" s="94">
        <f>(O136/100)*(O150/100)</f>
        <v>0</v>
      </c>
    </row>
    <row r="152" spans="1:15">
      <c r="A152" s="32">
        <f>COUNTIF(B$20:B152,"*")</f>
        <v>121</v>
      </c>
      <c r="B152" s="64" t="s">
        <v>12</v>
      </c>
      <c r="C152" s="24"/>
      <c r="D152" s="24" t="s">
        <v>2</v>
      </c>
      <c r="E152" s="24"/>
      <c r="F152" s="33" t="s">
        <v>19</v>
      </c>
      <c r="G152" s="59" t="s">
        <v>229</v>
      </c>
      <c r="I152" s="133"/>
      <c r="J152" s="129"/>
      <c r="K152" s="82" t="s">
        <v>230</v>
      </c>
      <c r="L152" s="77" t="s">
        <v>216</v>
      </c>
      <c r="M152" s="118"/>
      <c r="N152" s="118"/>
      <c r="O152" s="118"/>
    </row>
    <row r="153" spans="1:15">
      <c r="A153" s="32">
        <f>COUNTIF(B$20:B153,"*")</f>
        <v>122</v>
      </c>
      <c r="B153" s="33" t="s">
        <v>11</v>
      </c>
      <c r="C153" s="24"/>
      <c r="D153" s="24"/>
      <c r="E153" s="24" t="s">
        <v>205</v>
      </c>
      <c r="F153" s="33" t="s">
        <v>19</v>
      </c>
      <c r="G153" s="59" t="s">
        <v>231</v>
      </c>
      <c r="I153" s="133"/>
      <c r="J153" s="129"/>
      <c r="K153" s="82" t="s">
        <v>232</v>
      </c>
      <c r="L153" s="77" t="s">
        <v>208</v>
      </c>
      <c r="M153" s="121"/>
      <c r="N153" s="121"/>
      <c r="O153" s="121"/>
    </row>
    <row r="154" spans="1:15">
      <c r="A154" s="32">
        <f>COUNTIF(B$20:B154,"*")</f>
        <v>123</v>
      </c>
      <c r="B154" s="33" t="s">
        <v>11</v>
      </c>
      <c r="C154" s="24"/>
      <c r="D154" s="24"/>
      <c r="E154" s="24" t="s">
        <v>205</v>
      </c>
      <c r="F154" s="33" t="s">
        <v>19</v>
      </c>
      <c r="G154" s="59" t="s">
        <v>233</v>
      </c>
      <c r="I154" s="133"/>
      <c r="J154" s="129"/>
      <c r="K154" s="82" t="s">
        <v>234</v>
      </c>
      <c r="L154" s="77" t="s">
        <v>208</v>
      </c>
      <c r="M154" s="95">
        <f>(M136/100)*(M153/100)</f>
        <v>0</v>
      </c>
      <c r="N154" s="95">
        <f>(N136/100)*(N153/100)</f>
        <v>0</v>
      </c>
      <c r="O154" s="95">
        <f>(O136/100)*(O153/100)</f>
        <v>0</v>
      </c>
    </row>
    <row r="155" spans="1:15">
      <c r="A155" s="32">
        <f>COUNTIF(B$20:B155,"*")</f>
        <v>124</v>
      </c>
      <c r="B155" s="64" t="s">
        <v>12</v>
      </c>
      <c r="C155" s="24"/>
      <c r="D155" s="24" t="s">
        <v>2</v>
      </c>
      <c r="E155" s="24"/>
      <c r="F155" s="33" t="s">
        <v>19</v>
      </c>
      <c r="G155" s="59" t="s">
        <v>235</v>
      </c>
      <c r="I155" s="133"/>
      <c r="J155" s="129"/>
      <c r="K155" s="82" t="s">
        <v>236</v>
      </c>
      <c r="L155" s="77" t="s">
        <v>216</v>
      </c>
      <c r="M155" s="118"/>
      <c r="N155" s="118"/>
      <c r="O155" s="118"/>
    </row>
    <row r="156" spans="1:15" ht="22.5">
      <c r="A156" s="32">
        <f>COUNTIF(B$20:B156,"*")</f>
        <v>125</v>
      </c>
      <c r="B156" s="33" t="s">
        <v>11</v>
      </c>
      <c r="C156" s="24"/>
      <c r="D156" s="24"/>
      <c r="E156" s="24" t="s">
        <v>237</v>
      </c>
      <c r="F156" s="33" t="s">
        <v>19</v>
      </c>
      <c r="G156" s="59" t="s">
        <v>238</v>
      </c>
      <c r="I156" s="133"/>
      <c r="J156" s="129"/>
      <c r="K156" s="82" t="s">
        <v>239</v>
      </c>
      <c r="L156" s="77" t="s">
        <v>240</v>
      </c>
      <c r="M156" s="121"/>
      <c r="N156" s="121"/>
      <c r="O156" s="121"/>
    </row>
    <row r="157" spans="1:15">
      <c r="A157" s="32">
        <f>COUNTIF(B$20:B157,"*")</f>
        <v>126</v>
      </c>
      <c r="B157" s="33" t="s">
        <v>11</v>
      </c>
      <c r="C157" s="24"/>
      <c r="D157" s="24"/>
      <c r="E157" s="24" t="s">
        <v>237</v>
      </c>
      <c r="F157" s="33" t="s">
        <v>19</v>
      </c>
      <c r="G157" s="59" t="s">
        <v>241</v>
      </c>
      <c r="I157" s="133"/>
      <c r="J157" s="129"/>
      <c r="K157" s="82" t="s">
        <v>242</v>
      </c>
      <c r="L157" s="77" t="s">
        <v>240</v>
      </c>
      <c r="M157" s="94">
        <f>(M136/100)*(M156/100)</f>
        <v>0</v>
      </c>
      <c r="N157" s="94">
        <f>(N136/100)*(N156/100)</f>
        <v>0</v>
      </c>
      <c r="O157" s="94">
        <f>(O136/100)*(O156/100)</f>
        <v>0</v>
      </c>
    </row>
    <row r="158" spans="1:15">
      <c r="A158" s="32">
        <f>COUNTIF(B$20:B158,"*")</f>
        <v>127</v>
      </c>
      <c r="B158" s="64" t="s">
        <v>12</v>
      </c>
      <c r="C158" s="24"/>
      <c r="D158" s="24" t="s">
        <v>2</v>
      </c>
      <c r="E158" s="24"/>
      <c r="F158" s="33" t="s">
        <v>19</v>
      </c>
      <c r="G158" s="59" t="s">
        <v>243</v>
      </c>
      <c r="I158" s="133"/>
      <c r="J158" s="129"/>
      <c r="K158" s="82" t="s">
        <v>244</v>
      </c>
      <c r="L158" s="77" t="s">
        <v>245</v>
      </c>
      <c r="M158" s="118"/>
      <c r="N158" s="118"/>
      <c r="O158" s="118"/>
    </row>
    <row r="159" spans="1:15" ht="0.2" customHeight="1">
      <c r="A159" s="23" t="s">
        <v>22</v>
      </c>
      <c r="B159" s="23"/>
      <c r="C159" s="23" t="s">
        <v>29</v>
      </c>
      <c r="D159" s="24"/>
      <c r="E159" s="24"/>
      <c r="F159" s="33"/>
      <c r="G159" s="59"/>
      <c r="I159" s="96"/>
      <c r="J159" s="88"/>
      <c r="K159" s="55"/>
      <c r="L159" s="70"/>
      <c r="M159" s="114">
        <f>M$8+$L$1*9</f>
        <v>28</v>
      </c>
      <c r="N159" s="114">
        <f>N$8+$L$1*9</f>
        <v>29</v>
      </c>
      <c r="O159" s="114">
        <f>O$8+$L$1*9</f>
        <v>30</v>
      </c>
    </row>
    <row r="160" spans="1:15" ht="0.2" customHeight="1">
      <c r="A160" s="32">
        <f>COUNTIF(B$20:B160,"*")</f>
        <v>128</v>
      </c>
      <c r="B160" s="33" t="s">
        <v>9</v>
      </c>
      <c r="C160" s="34" t="s">
        <v>48</v>
      </c>
      <c r="D160" s="24"/>
      <c r="E160" s="24"/>
      <c r="F160" s="33"/>
      <c r="G160" s="59"/>
      <c r="I160" s="96"/>
      <c r="J160" s="88"/>
      <c r="K160" s="55" t="s">
        <v>25</v>
      </c>
      <c r="L160" s="63"/>
      <c r="M160" s="74" t="str">
        <f>""&amp;M$20</f>
        <v/>
      </c>
      <c r="N160" s="74" t="str">
        <f>""&amp;N$20</f>
        <v/>
      </c>
      <c r="O160" s="74" t="str">
        <f>""&amp;O$20</f>
        <v/>
      </c>
    </row>
    <row r="161" spans="1:15" ht="0.2" customHeight="1">
      <c r="A161" s="32">
        <f>COUNTIF(B$20:B161,"*")</f>
        <v>129</v>
      </c>
      <c r="B161" s="33" t="s">
        <v>8</v>
      </c>
      <c r="C161" s="34" t="s">
        <v>48</v>
      </c>
      <c r="D161" s="24"/>
      <c r="E161" s="24"/>
      <c r="F161" s="33"/>
      <c r="G161" s="59"/>
      <c r="I161" s="96"/>
      <c r="J161" s="88"/>
      <c r="K161" s="55" t="s">
        <v>23</v>
      </c>
      <c r="L161" s="63"/>
      <c r="M161" s="74" t="str">
        <f>""&amp;M$24</f>
        <v/>
      </c>
      <c r="N161" s="74" t="str">
        <f>""&amp;N$24</f>
        <v/>
      </c>
      <c r="O161" s="74" t="str">
        <f>""&amp;O$24</f>
        <v/>
      </c>
    </row>
    <row r="162" spans="1:15" ht="0.2" customHeight="1">
      <c r="A162" s="32">
        <f>COUNTIF(B$20:B162,"*")</f>
        <v>130</v>
      </c>
      <c r="B162" s="57" t="s">
        <v>10</v>
      </c>
      <c r="C162" s="34" t="s">
        <v>48</v>
      </c>
      <c r="D162" s="36"/>
      <c r="E162" s="25"/>
      <c r="F162" s="25"/>
      <c r="G162" s="26"/>
      <c r="I162" s="96"/>
      <c r="J162" s="88"/>
      <c r="K162" s="55" t="s">
        <v>50</v>
      </c>
      <c r="L162" s="63"/>
      <c r="M162" s="74" t="str">
        <f>""&amp;M$26</f>
        <v/>
      </c>
      <c r="N162" s="74" t="str">
        <f>""&amp;N$26</f>
        <v/>
      </c>
      <c r="O162" s="74" t="str">
        <f>""&amp;O$26</f>
        <v/>
      </c>
    </row>
    <row r="163" spans="1:15" ht="0.2" customHeight="1">
      <c r="A163" s="32">
        <f>COUNTIF(B$20:B163,"*")</f>
        <v>131</v>
      </c>
      <c r="B163" s="33" t="s">
        <v>13</v>
      </c>
      <c r="C163" s="34" t="s">
        <v>48</v>
      </c>
      <c r="D163" s="24"/>
      <c r="E163" s="24"/>
      <c r="F163" s="35"/>
      <c r="G163" s="26"/>
      <c r="I163" s="96"/>
      <c r="J163" s="88"/>
      <c r="K163" s="76" t="s">
        <v>71</v>
      </c>
      <c r="L163" s="77"/>
      <c r="M163" s="115" t="e">
        <f>M$11</f>
        <v>#REF!</v>
      </c>
      <c r="N163" s="115" t="e">
        <f>N$11</f>
        <v>#REF!</v>
      </c>
      <c r="O163" s="115" t="e">
        <f>O$11</f>
        <v>#REF!</v>
      </c>
    </row>
    <row r="164" spans="1:15" ht="0.2" customHeight="1">
      <c r="A164" s="32">
        <f>COUNTIF(B$20:B164,"*")</f>
        <v>132</v>
      </c>
      <c r="B164" s="33" t="s">
        <v>14</v>
      </c>
      <c r="C164" s="34" t="s">
        <v>48</v>
      </c>
      <c r="D164" s="24"/>
      <c r="E164" s="24"/>
      <c r="F164" s="35"/>
      <c r="G164" s="26"/>
      <c r="I164" s="96"/>
      <c r="J164" s="88"/>
      <c r="K164" s="76" t="s">
        <v>72</v>
      </c>
      <c r="L164" s="77"/>
      <c r="M164" s="115" t="e">
        <f>M$12</f>
        <v>#REF!</v>
      </c>
      <c r="N164" s="115" t="e">
        <f>N$12</f>
        <v>#REF!</v>
      </c>
      <c r="O164" s="115" t="e">
        <f>O$12</f>
        <v>#REF!</v>
      </c>
    </row>
    <row r="165" spans="1:15" ht="33.75">
      <c r="A165" s="32">
        <f>COUNTIF(B$20:B165,"*")</f>
        <v>133</v>
      </c>
      <c r="B165" s="64" t="s">
        <v>12</v>
      </c>
      <c r="C165" s="24"/>
      <c r="D165" s="24" t="s">
        <v>2</v>
      </c>
      <c r="E165" s="24"/>
      <c r="F165" s="33" t="s">
        <v>19</v>
      </c>
      <c r="G165" s="59" t="s">
        <v>246</v>
      </c>
      <c r="I165" s="133" t="s">
        <v>34</v>
      </c>
      <c r="J165" s="129" t="s">
        <v>247</v>
      </c>
      <c r="K165" s="78" t="s">
        <v>248</v>
      </c>
      <c r="L165" s="86" t="s">
        <v>31</v>
      </c>
      <c r="M165" s="80">
        <f>IF(M29&gt;0,((M170*M173+M171*M174+M172*M175)*(M177+M178+M182+M184+M186+M189+M191+M193+M195))/M29,0)</f>
        <v>0</v>
      </c>
      <c r="N165" s="80">
        <f>IF(N29&gt;0,((N170*N173+N171*N174+N172*N175)*(N177+N178+N182+N184+N186+N189+N191+N193+N195))/N29,0)</f>
        <v>0</v>
      </c>
      <c r="O165" s="80">
        <f>IF(O29&gt;0,((O170*O173+O171*O174+O172*O175)*(O177+O178+O182+O184+O186+O189+O191+O193+O195))/O29,0)</f>
        <v>0</v>
      </c>
    </row>
    <row r="166" spans="1:15">
      <c r="A166" s="32"/>
      <c r="B166" s="28"/>
      <c r="C166" s="28"/>
      <c r="D166" s="28"/>
      <c r="E166" s="28"/>
      <c r="F166" s="73"/>
      <c r="G166" s="59"/>
      <c r="I166" s="133"/>
      <c r="J166" s="129"/>
      <c r="K166" s="82" t="s">
        <v>249</v>
      </c>
      <c r="L166" s="77"/>
      <c r="M166" s="97"/>
      <c r="N166" s="97"/>
      <c r="O166" s="97"/>
    </row>
    <row r="167" spans="1:15">
      <c r="A167" s="32">
        <f>COUNTIF(B$20:B167,"*")</f>
        <v>134</v>
      </c>
      <c r="B167" s="33" t="s">
        <v>11</v>
      </c>
      <c r="C167" s="24"/>
      <c r="D167" s="24"/>
      <c r="E167" s="25" t="s">
        <v>6</v>
      </c>
      <c r="F167" s="33" t="s">
        <v>19</v>
      </c>
      <c r="G167" s="59" t="s">
        <v>250</v>
      </c>
      <c r="I167" s="133"/>
      <c r="J167" s="129"/>
      <c r="K167" s="85" t="s">
        <v>251</v>
      </c>
      <c r="L167" s="63" t="s">
        <v>36</v>
      </c>
      <c r="M167" s="103"/>
      <c r="N167" s="103"/>
      <c r="O167" s="103"/>
    </row>
    <row r="168" spans="1:15">
      <c r="A168" s="32">
        <f>COUNTIF(B$20:B168,"*")</f>
        <v>135</v>
      </c>
      <c r="B168" s="33" t="s">
        <v>11</v>
      </c>
      <c r="C168" s="24"/>
      <c r="D168" s="24"/>
      <c r="E168" s="25" t="s">
        <v>6</v>
      </c>
      <c r="F168" s="33" t="s">
        <v>19</v>
      </c>
      <c r="G168" s="59" t="s">
        <v>252</v>
      </c>
      <c r="I168" s="133"/>
      <c r="J168" s="129"/>
      <c r="K168" s="85" t="s">
        <v>253</v>
      </c>
      <c r="L168" s="63" t="s">
        <v>36</v>
      </c>
      <c r="M168" s="103"/>
      <c r="N168" s="103"/>
      <c r="O168" s="103"/>
    </row>
    <row r="169" spans="1:15">
      <c r="A169" s="32">
        <f>COUNTIF(B$20:B169,"*")</f>
        <v>136</v>
      </c>
      <c r="B169" s="33" t="s">
        <v>11</v>
      </c>
      <c r="C169" s="24"/>
      <c r="D169" s="24"/>
      <c r="E169" s="25" t="s">
        <v>6</v>
      </c>
      <c r="F169" s="33" t="s">
        <v>19</v>
      </c>
      <c r="G169" s="59" t="s">
        <v>254</v>
      </c>
      <c r="I169" s="133"/>
      <c r="J169" s="129"/>
      <c r="K169" s="85" t="s">
        <v>255</v>
      </c>
      <c r="L169" s="63" t="s">
        <v>36</v>
      </c>
      <c r="M169" s="103"/>
      <c r="N169" s="103"/>
      <c r="O169" s="103"/>
    </row>
    <row r="170" spans="1:15">
      <c r="A170" s="32">
        <f>COUNTIF(B$20:B170,"*")</f>
        <v>137</v>
      </c>
      <c r="B170" s="33" t="s">
        <v>11</v>
      </c>
      <c r="C170" s="24"/>
      <c r="D170" s="24"/>
      <c r="E170" s="24" t="s">
        <v>4</v>
      </c>
      <c r="F170" s="33" t="s">
        <v>19</v>
      </c>
      <c r="G170" s="59" t="s">
        <v>256</v>
      </c>
      <c r="I170" s="133"/>
      <c r="J170" s="129"/>
      <c r="K170" s="85" t="s">
        <v>257</v>
      </c>
      <c r="L170" s="77" t="s">
        <v>119</v>
      </c>
      <c r="M170" s="98">
        <f>IF(M167=0,0,IF(M29&gt;0,ROUND(M29/M167-M171,0),0))</f>
        <v>0</v>
      </c>
      <c r="N170" s="98">
        <f>IF(N167=0,0,IF(N29&gt;0,ROUND(N29/N167-N171,0),0))</f>
        <v>0</v>
      </c>
      <c r="O170" s="98">
        <f>IF(O167=0,0,IF(O29&gt;0,ROUND(O29/O167-O171,0),0))</f>
        <v>0</v>
      </c>
    </row>
    <row r="171" spans="1:15">
      <c r="A171" s="32">
        <f>COUNTIF(B$20:B171,"*")</f>
        <v>138</v>
      </c>
      <c r="B171" s="33" t="s">
        <v>11</v>
      </c>
      <c r="C171" s="24"/>
      <c r="D171" s="24"/>
      <c r="E171" s="24" t="s">
        <v>4</v>
      </c>
      <c r="F171" s="33" t="s">
        <v>19</v>
      </c>
      <c r="G171" s="59" t="s">
        <v>258</v>
      </c>
      <c r="I171" s="133"/>
      <c r="J171" s="129"/>
      <c r="K171" s="85" t="s">
        <v>259</v>
      </c>
      <c r="L171" s="77" t="s">
        <v>119</v>
      </c>
      <c r="M171" s="98">
        <f>IF(M168=0,0,IF(M29&gt;0,ROUND(M29/M168,0),0))</f>
        <v>0</v>
      </c>
      <c r="N171" s="98">
        <f>IF(N168=0,0,IF(N29&gt;0,ROUND(N29/N168,0),0))</f>
        <v>0</v>
      </c>
      <c r="O171" s="98">
        <f>IF(O168=0,0,IF(O29&gt;0,ROUND(O29/O168,0),0))</f>
        <v>0</v>
      </c>
    </row>
    <row r="172" spans="1:15">
      <c r="A172" s="32">
        <f>COUNTIF(B$20:B172,"*")</f>
        <v>139</v>
      </c>
      <c r="B172" s="33" t="s">
        <v>11</v>
      </c>
      <c r="C172" s="24"/>
      <c r="D172" s="24"/>
      <c r="E172" s="24" t="s">
        <v>4</v>
      </c>
      <c r="F172" s="33" t="s">
        <v>19</v>
      </c>
      <c r="G172" s="59" t="s">
        <v>260</v>
      </c>
      <c r="I172" s="133"/>
      <c r="J172" s="129"/>
      <c r="K172" s="85" t="s">
        <v>261</v>
      </c>
      <c r="L172" s="77" t="s">
        <v>119</v>
      </c>
      <c r="M172" s="98">
        <f>IF(M169=0,0,IF(M29&gt;0,ROUND(M29/M169,0),0))</f>
        <v>0</v>
      </c>
      <c r="N172" s="98">
        <f>IF(N169=0,0,IF(N29&gt;0,ROUND(N29/N169,0),0))</f>
        <v>0</v>
      </c>
      <c r="O172" s="98">
        <f>IF(O169=0,0,IF(O29&gt;0,ROUND(O29/O169,0),0))</f>
        <v>0</v>
      </c>
    </row>
    <row r="173" spans="1:15">
      <c r="A173" s="32">
        <f>COUNTIF(B$20:B173,"*")</f>
        <v>140</v>
      </c>
      <c r="B173" s="33" t="s">
        <v>11</v>
      </c>
      <c r="C173" s="24"/>
      <c r="D173" s="24"/>
      <c r="E173" s="24" t="s">
        <v>5</v>
      </c>
      <c r="F173" s="33" t="s">
        <v>19</v>
      </c>
      <c r="G173" s="59" t="s">
        <v>262</v>
      </c>
      <c r="I173" s="133"/>
      <c r="J173" s="129"/>
      <c r="K173" s="85" t="s">
        <v>263</v>
      </c>
      <c r="L173" s="77" t="s">
        <v>264</v>
      </c>
      <c r="M173" s="118"/>
      <c r="N173" s="118"/>
      <c r="O173" s="118"/>
    </row>
    <row r="174" spans="1:15">
      <c r="A174" s="32">
        <f>COUNTIF(B$20:B174,"*")</f>
        <v>141</v>
      </c>
      <c r="B174" s="33" t="s">
        <v>11</v>
      </c>
      <c r="C174" s="24"/>
      <c r="D174" s="24"/>
      <c r="E174" s="24" t="s">
        <v>5</v>
      </c>
      <c r="F174" s="33" t="s">
        <v>19</v>
      </c>
      <c r="G174" s="59" t="s">
        <v>265</v>
      </c>
      <c r="I174" s="133"/>
      <c r="J174" s="129"/>
      <c r="K174" s="85" t="s">
        <v>266</v>
      </c>
      <c r="L174" s="77" t="s">
        <v>264</v>
      </c>
      <c r="M174" s="118"/>
      <c r="N174" s="118"/>
      <c r="O174" s="118"/>
    </row>
    <row r="175" spans="1:15">
      <c r="A175" s="32">
        <f>COUNTIF(B$20:B175,"*")</f>
        <v>142</v>
      </c>
      <c r="B175" s="33" t="s">
        <v>11</v>
      </c>
      <c r="C175" s="24"/>
      <c r="D175" s="24"/>
      <c r="E175" s="24" t="s">
        <v>5</v>
      </c>
      <c r="F175" s="33" t="s">
        <v>19</v>
      </c>
      <c r="G175" s="59" t="s">
        <v>267</v>
      </c>
      <c r="I175" s="133"/>
      <c r="J175" s="129"/>
      <c r="K175" s="85" t="s">
        <v>268</v>
      </c>
      <c r="L175" s="77" t="s">
        <v>264</v>
      </c>
      <c r="M175" s="118"/>
      <c r="N175" s="118"/>
      <c r="O175" s="118"/>
    </row>
    <row r="176" spans="1:15">
      <c r="A176" s="32">
        <f>COUNTIF(B$20:B176,"*")</f>
        <v>143</v>
      </c>
      <c r="B176" s="33" t="s">
        <v>269</v>
      </c>
      <c r="C176" s="34" t="s">
        <v>48</v>
      </c>
      <c r="D176" s="24"/>
      <c r="E176" s="24"/>
      <c r="F176" s="89"/>
      <c r="G176" s="59"/>
      <c r="I176" s="133"/>
      <c r="J176" s="129"/>
      <c r="K176" s="82" t="s">
        <v>270</v>
      </c>
      <c r="L176" s="77" t="s">
        <v>78</v>
      </c>
      <c r="M176" s="83"/>
      <c r="N176" s="83"/>
      <c r="O176" s="83"/>
    </row>
    <row r="177" spans="1:15" ht="22.5">
      <c r="A177" s="32">
        <f>COUNTIF(B$20:B177,"*")</f>
        <v>144</v>
      </c>
      <c r="B177" s="64" t="s">
        <v>12</v>
      </c>
      <c r="C177" s="24"/>
      <c r="D177" s="24" t="s">
        <v>2</v>
      </c>
      <c r="E177" s="24"/>
      <c r="F177" s="33" t="s">
        <v>19</v>
      </c>
      <c r="G177" s="59" t="s">
        <v>271</v>
      </c>
      <c r="I177" s="133"/>
      <c r="J177" s="129"/>
      <c r="K177" s="82" t="s">
        <v>80</v>
      </c>
      <c r="L177" s="77" t="s">
        <v>81</v>
      </c>
      <c r="M177" s="118"/>
      <c r="N177" s="118"/>
      <c r="O177" s="118"/>
    </row>
    <row r="178" spans="1:15">
      <c r="A178" s="32">
        <f>COUNTIF(B$20:B178,"*")</f>
        <v>145</v>
      </c>
      <c r="B178" s="64" t="s">
        <v>12</v>
      </c>
      <c r="C178" s="24"/>
      <c r="D178" s="24" t="s">
        <v>2</v>
      </c>
      <c r="E178" s="24"/>
      <c r="F178" s="33" t="s">
        <v>19</v>
      </c>
      <c r="G178" s="59" t="s">
        <v>272</v>
      </c>
      <c r="I178" s="133"/>
      <c r="J178" s="129"/>
      <c r="K178" s="82" t="s">
        <v>83</v>
      </c>
      <c r="L178" s="77" t="s">
        <v>81</v>
      </c>
      <c r="M178" s="84">
        <f>M177*(M179+M180+M181)%</f>
        <v>0</v>
      </c>
      <c r="N178" s="84">
        <f>N177*(N179+N180+N181)%</f>
        <v>0</v>
      </c>
      <c r="O178" s="84">
        <f>O177*(O179+O180+O181)%</f>
        <v>0</v>
      </c>
    </row>
    <row r="179" spans="1:15">
      <c r="A179" s="32">
        <f>COUNTIF(B$20:B179,"*")</f>
        <v>146</v>
      </c>
      <c r="B179" s="33" t="s">
        <v>11</v>
      </c>
      <c r="C179" s="24"/>
      <c r="D179" s="24"/>
      <c r="E179" s="24" t="s">
        <v>84</v>
      </c>
      <c r="F179" s="33" t="s">
        <v>19</v>
      </c>
      <c r="G179" s="59" t="s">
        <v>273</v>
      </c>
      <c r="I179" s="133"/>
      <c r="J179" s="129"/>
      <c r="K179" s="85" t="s">
        <v>86</v>
      </c>
      <c r="L179" s="77" t="s">
        <v>84</v>
      </c>
      <c r="M179" s="118"/>
      <c r="N179" s="118"/>
      <c r="O179" s="118"/>
    </row>
    <row r="180" spans="1:15">
      <c r="A180" s="32">
        <f>COUNTIF(B$20:B180,"*")</f>
        <v>147</v>
      </c>
      <c r="B180" s="33" t="s">
        <v>11</v>
      </c>
      <c r="C180" s="24"/>
      <c r="D180" s="24"/>
      <c r="E180" s="24" t="s">
        <v>84</v>
      </c>
      <c r="F180" s="33" t="s">
        <v>19</v>
      </c>
      <c r="G180" s="59" t="s">
        <v>274</v>
      </c>
      <c r="I180" s="133"/>
      <c r="J180" s="129"/>
      <c r="K180" s="85" t="s">
        <v>88</v>
      </c>
      <c r="L180" s="77" t="s">
        <v>84</v>
      </c>
      <c r="M180" s="118"/>
      <c r="N180" s="118"/>
      <c r="O180" s="118"/>
    </row>
    <row r="181" spans="1:15" ht="22.5">
      <c r="A181" s="32">
        <f>COUNTIF(B$20:B181,"*")</f>
        <v>148</v>
      </c>
      <c r="B181" s="33" t="s">
        <v>11</v>
      </c>
      <c r="C181" s="24"/>
      <c r="D181" s="24"/>
      <c r="E181" s="24" t="s">
        <v>84</v>
      </c>
      <c r="F181" s="33" t="s">
        <v>19</v>
      </c>
      <c r="G181" s="59" t="s">
        <v>275</v>
      </c>
      <c r="I181" s="133"/>
      <c r="J181" s="129"/>
      <c r="K181" s="85" t="s">
        <v>90</v>
      </c>
      <c r="L181" s="77" t="s">
        <v>84</v>
      </c>
      <c r="M181" s="118"/>
      <c r="N181" s="118"/>
      <c r="O181" s="118"/>
    </row>
    <row r="182" spans="1:15">
      <c r="A182" s="32">
        <f>COUNTIF(B$20:B182,"*")</f>
        <v>149</v>
      </c>
      <c r="B182" s="64" t="s">
        <v>12</v>
      </c>
      <c r="C182" s="24"/>
      <c r="D182" s="24" t="s">
        <v>2</v>
      </c>
      <c r="E182" s="24"/>
      <c r="F182" s="33" t="s">
        <v>19</v>
      </c>
      <c r="G182" s="59" t="s">
        <v>276</v>
      </c>
      <c r="I182" s="133"/>
      <c r="J182" s="129"/>
      <c r="K182" s="126" t="s">
        <v>277</v>
      </c>
      <c r="L182" s="77" t="s">
        <v>81</v>
      </c>
      <c r="M182" s="84">
        <f>M177*M183%</f>
        <v>0</v>
      </c>
      <c r="N182" s="84">
        <f>N177*N183%</f>
        <v>0</v>
      </c>
      <c r="O182" s="84">
        <f>O177*O183%</f>
        <v>0</v>
      </c>
    </row>
    <row r="183" spans="1:15">
      <c r="A183" s="32">
        <f>COUNTIF(B$20:B183,"*")</f>
        <v>150</v>
      </c>
      <c r="B183" s="33" t="s">
        <v>11</v>
      </c>
      <c r="C183" s="24"/>
      <c r="D183" s="24"/>
      <c r="E183" s="24" t="s">
        <v>84</v>
      </c>
      <c r="F183" s="33" t="s">
        <v>19</v>
      </c>
      <c r="G183" s="59" t="s">
        <v>278</v>
      </c>
      <c r="I183" s="133"/>
      <c r="J183" s="129"/>
      <c r="K183" s="126"/>
      <c r="L183" s="77" t="s">
        <v>84</v>
      </c>
      <c r="M183" s="118"/>
      <c r="N183" s="118"/>
      <c r="O183" s="118"/>
    </row>
    <row r="184" spans="1:15">
      <c r="A184" s="32">
        <f>COUNTIF(B$20:B184,"*")</f>
        <v>151</v>
      </c>
      <c r="B184" s="64" t="s">
        <v>12</v>
      </c>
      <c r="C184" s="24"/>
      <c r="D184" s="24" t="s">
        <v>2</v>
      </c>
      <c r="E184" s="24"/>
      <c r="F184" s="33" t="s">
        <v>19</v>
      </c>
      <c r="G184" s="59" t="s">
        <v>279</v>
      </c>
      <c r="I184" s="133"/>
      <c r="J184" s="129"/>
      <c r="K184" s="126" t="s">
        <v>95</v>
      </c>
      <c r="L184" s="77" t="s">
        <v>81</v>
      </c>
      <c r="M184" s="84">
        <f>(M177+M178)*M185%</f>
        <v>0</v>
      </c>
      <c r="N184" s="84">
        <f>(N177+N178)*N185%</f>
        <v>0</v>
      </c>
      <c r="O184" s="84">
        <f>(O177+O178)*O185%</f>
        <v>0</v>
      </c>
    </row>
    <row r="185" spans="1:15">
      <c r="A185" s="32">
        <f>COUNTIF(B$20:B185,"*")</f>
        <v>152</v>
      </c>
      <c r="B185" s="33" t="s">
        <v>11</v>
      </c>
      <c r="C185" s="24"/>
      <c r="D185" s="24"/>
      <c r="E185" s="24" t="s">
        <v>84</v>
      </c>
      <c r="F185" s="33" t="s">
        <v>19</v>
      </c>
      <c r="G185" s="59" t="s">
        <v>280</v>
      </c>
      <c r="I185" s="133"/>
      <c r="J185" s="129"/>
      <c r="K185" s="126"/>
      <c r="L185" s="77" t="s">
        <v>84</v>
      </c>
      <c r="M185" s="118"/>
      <c r="N185" s="118"/>
      <c r="O185" s="118"/>
    </row>
    <row r="186" spans="1:15">
      <c r="A186" s="32">
        <f>COUNTIF(B$20:B186,"*")</f>
        <v>153</v>
      </c>
      <c r="B186" s="64" t="s">
        <v>12</v>
      </c>
      <c r="C186" s="24"/>
      <c r="D186" s="24" t="s">
        <v>2</v>
      </c>
      <c r="E186" s="24"/>
      <c r="F186" s="33" t="s">
        <v>19</v>
      </c>
      <c r="G186" s="59" t="s">
        <v>281</v>
      </c>
      <c r="I186" s="133"/>
      <c r="J186" s="129"/>
      <c r="K186" s="82" t="s">
        <v>98</v>
      </c>
      <c r="L186" s="77" t="s">
        <v>81</v>
      </c>
      <c r="M186" s="84">
        <f>(M177+M178+M182+M184)*(M187+M188)%</f>
        <v>0</v>
      </c>
      <c r="N186" s="84">
        <f>(N177+N178+N182+N184)*(N187+N188)%</f>
        <v>0</v>
      </c>
      <c r="O186" s="84">
        <f>(O177+O178+O182+O184)*(O187+O188)%</f>
        <v>0</v>
      </c>
    </row>
    <row r="187" spans="1:15">
      <c r="A187" s="32">
        <f>COUNTIF(B$20:B187,"*")</f>
        <v>154</v>
      </c>
      <c r="B187" s="33" t="s">
        <v>11</v>
      </c>
      <c r="C187" s="24"/>
      <c r="D187" s="24"/>
      <c r="E187" s="24" t="s">
        <v>84</v>
      </c>
      <c r="F187" s="33" t="s">
        <v>19</v>
      </c>
      <c r="G187" s="59" t="s">
        <v>282</v>
      </c>
      <c r="I187" s="133"/>
      <c r="J187" s="129"/>
      <c r="K187" s="85" t="s">
        <v>100</v>
      </c>
      <c r="L187" s="77" t="s">
        <v>84</v>
      </c>
      <c r="M187" s="118"/>
      <c r="N187" s="118"/>
      <c r="O187" s="118"/>
    </row>
    <row r="188" spans="1:15">
      <c r="A188" s="32">
        <f>COUNTIF(B$20:B188,"*")</f>
        <v>155</v>
      </c>
      <c r="B188" s="33" t="s">
        <v>11</v>
      </c>
      <c r="C188" s="24"/>
      <c r="D188" s="24"/>
      <c r="E188" s="24" t="s">
        <v>84</v>
      </c>
      <c r="F188" s="33" t="s">
        <v>19</v>
      </c>
      <c r="G188" s="59" t="s">
        <v>283</v>
      </c>
      <c r="I188" s="133"/>
      <c r="J188" s="129"/>
      <c r="K188" s="85" t="s">
        <v>102</v>
      </c>
      <c r="L188" s="77" t="s">
        <v>84</v>
      </c>
      <c r="M188" s="118"/>
      <c r="N188" s="118"/>
      <c r="O188" s="118"/>
    </row>
    <row r="189" spans="1:15">
      <c r="A189" s="32">
        <f>COUNTIF(B$20:B189,"*")</f>
        <v>156</v>
      </c>
      <c r="B189" s="64" t="s">
        <v>12</v>
      </c>
      <c r="C189" s="24"/>
      <c r="D189" s="24" t="s">
        <v>2</v>
      </c>
      <c r="E189" s="24"/>
      <c r="F189" s="33" t="s">
        <v>19</v>
      </c>
      <c r="G189" s="59" t="s">
        <v>284</v>
      </c>
      <c r="I189" s="133"/>
      <c r="J189" s="129"/>
      <c r="K189" s="126" t="s">
        <v>104</v>
      </c>
      <c r="L189" s="77" t="s">
        <v>81</v>
      </c>
      <c r="M189" s="84">
        <f>(M177+M178+M182+M184+M186)*M190%</f>
        <v>0</v>
      </c>
      <c r="N189" s="84">
        <f>(N177+N178+N182+N184+N186)*N190%</f>
        <v>0</v>
      </c>
      <c r="O189" s="84">
        <f>(O177+O178+O182+O184+O186)*O190%</f>
        <v>0</v>
      </c>
    </row>
    <row r="190" spans="1:15">
      <c r="A190" s="32">
        <f>COUNTIF(B$20:B190,"*")</f>
        <v>157</v>
      </c>
      <c r="B190" s="33" t="s">
        <v>11</v>
      </c>
      <c r="C190" s="24"/>
      <c r="D190" s="24"/>
      <c r="E190" s="24" t="s">
        <v>84</v>
      </c>
      <c r="F190" s="33" t="s">
        <v>19</v>
      </c>
      <c r="G190" s="59" t="s">
        <v>285</v>
      </c>
      <c r="I190" s="133"/>
      <c r="J190" s="129"/>
      <c r="K190" s="126"/>
      <c r="L190" s="77" t="s">
        <v>84</v>
      </c>
      <c r="M190" s="118"/>
      <c r="N190" s="118"/>
      <c r="O190" s="118"/>
    </row>
    <row r="191" spans="1:15">
      <c r="A191" s="32">
        <f>COUNTIF(B$20:B191,"*")</f>
        <v>158</v>
      </c>
      <c r="B191" s="64" t="s">
        <v>12</v>
      </c>
      <c r="C191" s="24"/>
      <c r="D191" s="24" t="s">
        <v>2</v>
      </c>
      <c r="E191" s="24"/>
      <c r="F191" s="33" t="s">
        <v>19</v>
      </c>
      <c r="G191" s="59" t="s">
        <v>286</v>
      </c>
      <c r="I191" s="133"/>
      <c r="J191" s="129"/>
      <c r="K191" s="126" t="s">
        <v>107</v>
      </c>
      <c r="L191" s="77" t="s">
        <v>81</v>
      </c>
      <c r="M191" s="84">
        <f>(M177+M178+M182+M184+M186+M189)*M192%</f>
        <v>0</v>
      </c>
      <c r="N191" s="84">
        <f>(N177+N178+N182+N184+N186+N189)*N192%</f>
        <v>0</v>
      </c>
      <c r="O191" s="84">
        <f>(O177+O178+O182+O184+O186+O189)*O192%</f>
        <v>0</v>
      </c>
    </row>
    <row r="192" spans="1:15">
      <c r="A192" s="32">
        <f>COUNTIF(B$20:B192,"*")</f>
        <v>159</v>
      </c>
      <c r="B192" s="33" t="s">
        <v>11</v>
      </c>
      <c r="C192" s="24"/>
      <c r="D192" s="24"/>
      <c r="E192" s="24" t="s">
        <v>84</v>
      </c>
      <c r="F192" s="33" t="s">
        <v>19</v>
      </c>
      <c r="G192" s="59" t="s">
        <v>287</v>
      </c>
      <c r="I192" s="133"/>
      <c r="J192" s="129"/>
      <c r="K192" s="126"/>
      <c r="L192" s="77" t="s">
        <v>84</v>
      </c>
      <c r="M192" s="118"/>
      <c r="N192" s="118"/>
      <c r="O192" s="118"/>
    </row>
    <row r="193" spans="1:15">
      <c r="A193" s="32">
        <f>COUNTIF(B$20:B193,"*")</f>
        <v>160</v>
      </c>
      <c r="B193" s="64" t="s">
        <v>12</v>
      </c>
      <c r="C193" s="24"/>
      <c r="D193" s="24" t="s">
        <v>2</v>
      </c>
      <c r="E193" s="24"/>
      <c r="F193" s="33" t="s">
        <v>19</v>
      </c>
      <c r="G193" s="59" t="s">
        <v>288</v>
      </c>
      <c r="I193" s="133"/>
      <c r="J193" s="129"/>
      <c r="K193" s="126" t="s">
        <v>110</v>
      </c>
      <c r="L193" s="77" t="s">
        <v>81</v>
      </c>
      <c r="M193" s="84">
        <f>(M177+M178+M182+M184+M186+M189+M191)*M194%</f>
        <v>0</v>
      </c>
      <c r="N193" s="84">
        <f>(N177+N178+N182+N184+N186+N189+N191)*N194%</f>
        <v>0</v>
      </c>
      <c r="O193" s="84">
        <f>(O177+O178+O182+O184+O186+O189+O191)*O194%</f>
        <v>0</v>
      </c>
    </row>
    <row r="194" spans="1:15">
      <c r="A194" s="32">
        <f>COUNTIF(B$20:B194,"*")</f>
        <v>161</v>
      </c>
      <c r="B194" s="33" t="s">
        <v>11</v>
      </c>
      <c r="C194" s="24"/>
      <c r="D194" s="24"/>
      <c r="E194" s="24" t="s">
        <v>84</v>
      </c>
      <c r="F194" s="33" t="s">
        <v>19</v>
      </c>
      <c r="G194" s="59" t="s">
        <v>289</v>
      </c>
      <c r="I194" s="133"/>
      <c r="J194" s="129"/>
      <c r="K194" s="126"/>
      <c r="L194" s="77" t="s">
        <v>84</v>
      </c>
      <c r="M194" s="118"/>
      <c r="N194" s="118"/>
      <c r="O194" s="118"/>
    </row>
    <row r="195" spans="1:15">
      <c r="A195" s="32">
        <f>COUNTIF(B$20:B195,"*")</f>
        <v>162</v>
      </c>
      <c r="B195" s="64" t="s">
        <v>12</v>
      </c>
      <c r="C195" s="24"/>
      <c r="D195" s="24" t="s">
        <v>2</v>
      </c>
      <c r="E195" s="24"/>
      <c r="F195" s="33" t="s">
        <v>19</v>
      </c>
      <c r="G195" s="59" t="s">
        <v>290</v>
      </c>
      <c r="I195" s="133"/>
      <c r="J195" s="129"/>
      <c r="K195" s="82" t="s">
        <v>113</v>
      </c>
      <c r="L195" s="77" t="s">
        <v>81</v>
      </c>
      <c r="M195" s="118"/>
      <c r="N195" s="118"/>
      <c r="O195" s="118"/>
    </row>
    <row r="196" spans="1:15" ht="0.2" customHeight="1">
      <c r="A196" s="23" t="s">
        <v>22</v>
      </c>
      <c r="B196" s="23"/>
      <c r="C196" s="23" t="s">
        <v>29</v>
      </c>
      <c r="D196" s="24"/>
      <c r="E196" s="24"/>
      <c r="F196" s="33"/>
      <c r="G196" s="59"/>
      <c r="I196" s="96"/>
      <c r="J196" s="88"/>
      <c r="K196" s="55"/>
      <c r="L196" s="70"/>
      <c r="M196" s="114">
        <f>M$8+$L$1*10</f>
        <v>31</v>
      </c>
      <c r="N196" s="114">
        <f>N$8+$L$1*10</f>
        <v>32</v>
      </c>
      <c r="O196" s="114">
        <f>O$8+$L$1*10</f>
        <v>33</v>
      </c>
    </row>
    <row r="197" spans="1:15" ht="0.2" customHeight="1">
      <c r="A197" s="32">
        <f>COUNTIF(B$20:B197,"*")</f>
        <v>163</v>
      </c>
      <c r="B197" s="33" t="s">
        <v>9</v>
      </c>
      <c r="C197" s="34" t="s">
        <v>48</v>
      </c>
      <c r="D197" s="24"/>
      <c r="E197" s="24"/>
      <c r="F197" s="33"/>
      <c r="G197" s="59"/>
      <c r="I197" s="96"/>
      <c r="J197" s="88"/>
      <c r="K197" s="55" t="s">
        <v>25</v>
      </c>
      <c r="L197" s="63"/>
      <c r="M197" s="74" t="str">
        <f>""&amp;M$20</f>
        <v/>
      </c>
      <c r="N197" s="74" t="str">
        <f>""&amp;N$20</f>
        <v/>
      </c>
      <c r="O197" s="74" t="str">
        <f>""&amp;O$20</f>
        <v/>
      </c>
    </row>
    <row r="198" spans="1:15" ht="0.2" customHeight="1">
      <c r="A198" s="32">
        <f>COUNTIF(B$20:B198,"*")</f>
        <v>164</v>
      </c>
      <c r="B198" s="33" t="s">
        <v>8</v>
      </c>
      <c r="C198" s="34" t="s">
        <v>48</v>
      </c>
      <c r="D198" s="24"/>
      <c r="E198" s="24"/>
      <c r="F198" s="33"/>
      <c r="G198" s="59"/>
      <c r="I198" s="96"/>
      <c r="J198" s="88"/>
      <c r="K198" s="55" t="s">
        <v>23</v>
      </c>
      <c r="L198" s="63"/>
      <c r="M198" s="74" t="str">
        <f>""&amp;M$24</f>
        <v/>
      </c>
      <c r="N198" s="74" t="str">
        <f>""&amp;N$24</f>
        <v/>
      </c>
      <c r="O198" s="74" t="str">
        <f>""&amp;O$24</f>
        <v/>
      </c>
    </row>
    <row r="199" spans="1:15" ht="0.2" customHeight="1">
      <c r="A199" s="32">
        <f>COUNTIF(B$20:B199,"*")</f>
        <v>165</v>
      </c>
      <c r="B199" s="57" t="s">
        <v>10</v>
      </c>
      <c r="C199" s="34" t="s">
        <v>48</v>
      </c>
      <c r="D199" s="36"/>
      <c r="E199" s="25"/>
      <c r="F199" s="25"/>
      <c r="G199" s="26"/>
      <c r="I199" s="96"/>
      <c r="J199" s="88"/>
      <c r="K199" s="55" t="s">
        <v>50</v>
      </c>
      <c r="L199" s="63"/>
      <c r="M199" s="74" t="str">
        <f>""&amp;M$26</f>
        <v/>
      </c>
      <c r="N199" s="74" t="str">
        <f>""&amp;N$26</f>
        <v/>
      </c>
      <c r="O199" s="74" t="str">
        <f>""&amp;O$26</f>
        <v/>
      </c>
    </row>
    <row r="200" spans="1:15" ht="0.2" customHeight="1">
      <c r="A200" s="32">
        <f>COUNTIF(B$20:B200,"*")</f>
        <v>166</v>
      </c>
      <c r="B200" s="33" t="s">
        <v>13</v>
      </c>
      <c r="C200" s="34" t="s">
        <v>48</v>
      </c>
      <c r="D200" s="24"/>
      <c r="E200" s="24"/>
      <c r="F200" s="35"/>
      <c r="G200" s="26"/>
      <c r="I200" s="96"/>
      <c r="J200" s="88"/>
      <c r="K200" s="76" t="s">
        <v>71</v>
      </c>
      <c r="L200" s="77"/>
      <c r="M200" s="115" t="e">
        <f>M$11</f>
        <v>#REF!</v>
      </c>
      <c r="N200" s="115" t="e">
        <f>N$11</f>
        <v>#REF!</v>
      </c>
      <c r="O200" s="115" t="e">
        <f>O$11</f>
        <v>#REF!</v>
      </c>
    </row>
    <row r="201" spans="1:15" ht="0.2" customHeight="1">
      <c r="A201" s="32">
        <f>COUNTIF(B$20:B201,"*")</f>
        <v>167</v>
      </c>
      <c r="B201" s="33" t="s">
        <v>14</v>
      </c>
      <c r="C201" s="34" t="s">
        <v>48</v>
      </c>
      <c r="D201" s="24"/>
      <c r="E201" s="24"/>
      <c r="F201" s="35"/>
      <c r="G201" s="26"/>
      <c r="I201" s="96"/>
      <c r="J201" s="88"/>
      <c r="K201" s="76" t="s">
        <v>72</v>
      </c>
      <c r="L201" s="77"/>
      <c r="M201" s="115" t="e">
        <f>M$12</f>
        <v>#REF!</v>
      </c>
      <c r="N201" s="115" t="e">
        <f>N$12</f>
        <v>#REF!</v>
      </c>
      <c r="O201" s="115" t="e">
        <f>O$12</f>
        <v>#REF!</v>
      </c>
    </row>
    <row r="202" spans="1:15">
      <c r="A202" s="32">
        <f>COUNTIF(B$20:B202,"*")</f>
        <v>168</v>
      </c>
      <c r="B202" s="64" t="s">
        <v>12</v>
      </c>
      <c r="C202" s="24"/>
      <c r="D202" s="24" t="s">
        <v>2</v>
      </c>
      <c r="E202" s="24"/>
      <c r="F202" s="33" t="s">
        <v>19</v>
      </c>
      <c r="G202" s="59" t="s">
        <v>291</v>
      </c>
      <c r="I202" s="133" t="s">
        <v>126</v>
      </c>
      <c r="J202" s="129" t="s">
        <v>292</v>
      </c>
      <c r="K202" s="78" t="s">
        <v>292</v>
      </c>
      <c r="L202" s="86" t="s">
        <v>31</v>
      </c>
      <c r="M202" s="80">
        <f>((M203+M204)*M206*M207*M208*M209*M210)/1000</f>
        <v>0</v>
      </c>
      <c r="N202" s="80">
        <f>((N203+N204)*N206*N207*N208*N209*N210)/1000</f>
        <v>0</v>
      </c>
      <c r="O202" s="80">
        <f>((O203+O204)*O206*O207*O208*O209*O210)/1000</f>
        <v>0</v>
      </c>
    </row>
    <row r="203" spans="1:15">
      <c r="A203" s="32">
        <f>COUNTIF(B$20:B203,"*")</f>
        <v>169</v>
      </c>
      <c r="B203" s="64" t="s">
        <v>12</v>
      </c>
      <c r="C203" s="24"/>
      <c r="D203" s="24" t="s">
        <v>2</v>
      </c>
      <c r="E203" s="24"/>
      <c r="F203" s="33" t="s">
        <v>19</v>
      </c>
      <c r="G203" s="59" t="s">
        <v>293</v>
      </c>
      <c r="I203" s="133"/>
      <c r="J203" s="129"/>
      <c r="K203" s="82" t="s">
        <v>294</v>
      </c>
      <c r="L203" s="77" t="s">
        <v>295</v>
      </c>
      <c r="M203" s="118"/>
      <c r="N203" s="118"/>
      <c r="O203" s="118"/>
    </row>
    <row r="204" spans="1:15">
      <c r="A204" s="32">
        <f>COUNTIF(B$20:B204,"*")</f>
        <v>170</v>
      </c>
      <c r="B204" s="64" t="s">
        <v>12</v>
      </c>
      <c r="C204" s="24"/>
      <c r="D204" s="24" t="s">
        <v>2</v>
      </c>
      <c r="E204" s="24"/>
      <c r="F204" s="33" t="s">
        <v>19</v>
      </c>
      <c r="G204" s="59" t="s">
        <v>296</v>
      </c>
      <c r="I204" s="133"/>
      <c r="J204" s="129"/>
      <c r="K204" s="82" t="s">
        <v>297</v>
      </c>
      <c r="L204" s="77" t="s">
        <v>295</v>
      </c>
      <c r="M204" s="118"/>
      <c r="N204" s="118"/>
      <c r="O204" s="118"/>
    </row>
    <row r="205" spans="1:15" ht="22.5">
      <c r="A205" s="32"/>
      <c r="B205" s="28"/>
      <c r="C205" s="28"/>
      <c r="D205" s="28"/>
      <c r="E205" s="28"/>
      <c r="F205" s="73"/>
      <c r="G205" s="59"/>
      <c r="I205" s="133"/>
      <c r="J205" s="129"/>
      <c r="K205" s="82" t="s">
        <v>298</v>
      </c>
      <c r="L205" s="77"/>
      <c r="M205" s="97"/>
      <c r="N205" s="97"/>
      <c r="O205" s="97"/>
    </row>
    <row r="206" spans="1:15">
      <c r="A206" s="32">
        <f>COUNTIF(B$20:B206,"*")</f>
        <v>171</v>
      </c>
      <c r="B206" s="33" t="s">
        <v>11</v>
      </c>
      <c r="C206" s="24"/>
      <c r="D206" s="24"/>
      <c r="E206" s="24">
        <v>1</v>
      </c>
      <c r="F206" s="33" t="s">
        <v>19</v>
      </c>
      <c r="G206" s="59" t="s">
        <v>299</v>
      </c>
      <c r="I206" s="133"/>
      <c r="J206" s="129"/>
      <c r="K206" s="85" t="s">
        <v>300</v>
      </c>
      <c r="L206" s="77" t="s">
        <v>213</v>
      </c>
      <c r="M206" s="118"/>
      <c r="N206" s="118"/>
      <c r="O206" s="118"/>
    </row>
    <row r="207" spans="1:15" ht="22.5">
      <c r="A207" s="32">
        <f>COUNTIF(B$20:B207,"*")</f>
        <v>172</v>
      </c>
      <c r="B207" s="33" t="s">
        <v>11</v>
      </c>
      <c r="C207" s="24"/>
      <c r="D207" s="24"/>
      <c r="E207" s="24">
        <v>1</v>
      </c>
      <c r="F207" s="33" t="s">
        <v>19</v>
      </c>
      <c r="G207" s="59" t="s">
        <v>301</v>
      </c>
      <c r="I207" s="133"/>
      <c r="J207" s="129"/>
      <c r="K207" s="85" t="s">
        <v>302</v>
      </c>
      <c r="L207" s="77" t="s">
        <v>213</v>
      </c>
      <c r="M207" s="118"/>
      <c r="N207" s="118"/>
      <c r="O207" s="118"/>
    </row>
    <row r="208" spans="1:15">
      <c r="A208" s="32">
        <f>COUNTIF(B$20:B208,"*")</f>
        <v>173</v>
      </c>
      <c r="B208" s="33" t="s">
        <v>11</v>
      </c>
      <c r="C208" s="24"/>
      <c r="D208" s="24"/>
      <c r="E208" s="24">
        <v>1</v>
      </c>
      <c r="F208" s="33" t="s">
        <v>19</v>
      </c>
      <c r="G208" s="59" t="s">
        <v>303</v>
      </c>
      <c r="I208" s="133"/>
      <c r="J208" s="129"/>
      <c r="K208" s="85" t="s">
        <v>304</v>
      </c>
      <c r="L208" s="77" t="s">
        <v>213</v>
      </c>
      <c r="M208" s="118"/>
      <c r="N208" s="118"/>
      <c r="O208" s="118"/>
    </row>
    <row r="209" spans="1:15">
      <c r="A209" s="32">
        <f>COUNTIF(B$20:B209,"*")</f>
        <v>174</v>
      </c>
      <c r="B209" s="33" t="s">
        <v>11</v>
      </c>
      <c r="C209" s="24"/>
      <c r="D209" s="24"/>
      <c r="E209" s="24">
        <v>1</v>
      </c>
      <c r="F209" s="33" t="s">
        <v>19</v>
      </c>
      <c r="G209" s="59" t="s">
        <v>305</v>
      </c>
      <c r="I209" s="133"/>
      <c r="J209" s="129"/>
      <c r="K209" s="85" t="s">
        <v>306</v>
      </c>
      <c r="L209" s="77" t="s">
        <v>213</v>
      </c>
      <c r="M209" s="118"/>
      <c r="N209" s="118"/>
      <c r="O209" s="118"/>
    </row>
    <row r="210" spans="1:15" ht="45">
      <c r="A210" s="32">
        <f>COUNTIF(B$20:B210,"*")</f>
        <v>175</v>
      </c>
      <c r="B210" s="33" t="s">
        <v>11</v>
      </c>
      <c r="C210" s="24"/>
      <c r="D210" s="24"/>
      <c r="E210" s="24">
        <v>1</v>
      </c>
      <c r="F210" s="33" t="s">
        <v>19</v>
      </c>
      <c r="G210" s="59" t="s">
        <v>307</v>
      </c>
      <c r="I210" s="133"/>
      <c r="J210" s="129"/>
      <c r="K210" s="85" t="s">
        <v>308</v>
      </c>
      <c r="L210" s="77" t="s">
        <v>213</v>
      </c>
      <c r="M210" s="118"/>
      <c r="N210" s="118"/>
      <c r="O210" s="118"/>
    </row>
    <row r="211" spans="1:15">
      <c r="A211" s="32">
        <f>COUNTIF(B$20:B211,"*")</f>
        <v>176</v>
      </c>
      <c r="B211" s="99" t="s">
        <v>12</v>
      </c>
      <c r="C211" s="24"/>
      <c r="D211" s="24" t="s">
        <v>2</v>
      </c>
      <c r="E211" s="24"/>
      <c r="F211" s="33" t="s">
        <v>19</v>
      </c>
      <c r="G211" s="59" t="s">
        <v>309</v>
      </c>
      <c r="I211" s="133" t="s">
        <v>144</v>
      </c>
      <c r="J211" s="129" t="s">
        <v>310</v>
      </c>
      <c r="K211" s="78" t="s">
        <v>311</v>
      </c>
      <c r="L211" s="86" t="s">
        <v>31</v>
      </c>
      <c r="M211" s="80">
        <f>IF(M29&gt;0,(M214*M213)/M29,0)</f>
        <v>0</v>
      </c>
      <c r="N211" s="80">
        <f>IF(N29&gt;0,(N214*N213)/N29,0)</f>
        <v>0</v>
      </c>
      <c r="O211" s="80">
        <f>IF(O29&gt;0,(O214*O213)/O29,0)</f>
        <v>0</v>
      </c>
    </row>
    <row r="212" spans="1:15">
      <c r="A212" s="32">
        <f>COUNTIF(B$20:B212,"*")</f>
        <v>177</v>
      </c>
      <c r="B212" s="33" t="s">
        <v>11</v>
      </c>
      <c r="C212" s="24"/>
      <c r="D212" s="24"/>
      <c r="E212" s="25" t="s">
        <v>6</v>
      </c>
      <c r="F212" s="33" t="s">
        <v>19</v>
      </c>
      <c r="G212" s="59" t="s">
        <v>312</v>
      </c>
      <c r="I212" s="133"/>
      <c r="J212" s="129"/>
      <c r="K212" s="82" t="s">
        <v>313</v>
      </c>
      <c r="L212" s="63" t="s">
        <v>36</v>
      </c>
      <c r="M212" s="103"/>
      <c r="N212" s="103"/>
      <c r="O212" s="103"/>
    </row>
    <row r="213" spans="1:15">
      <c r="A213" s="32">
        <f>COUNTIF(B$20:B213,"*")</f>
        <v>178</v>
      </c>
      <c r="B213" s="33" t="s">
        <v>11</v>
      </c>
      <c r="C213" s="24"/>
      <c r="D213" s="24"/>
      <c r="E213" s="24" t="s">
        <v>4</v>
      </c>
      <c r="F213" s="33" t="s">
        <v>19</v>
      </c>
      <c r="G213" s="59" t="s">
        <v>314</v>
      </c>
      <c r="I213" s="133"/>
      <c r="J213" s="129"/>
      <c r="K213" s="82" t="s">
        <v>315</v>
      </c>
      <c r="L213" s="77" t="s">
        <v>119</v>
      </c>
      <c r="M213" s="93">
        <f>IFERROR(M29/M212,0)</f>
        <v>0</v>
      </c>
      <c r="N213" s="93">
        <f>IFERROR(N29/N212,0)</f>
        <v>0</v>
      </c>
      <c r="O213" s="93">
        <f>IFERROR(O29/O212,0)</f>
        <v>0</v>
      </c>
    </row>
    <row r="214" spans="1:15">
      <c r="A214" s="32">
        <f>COUNTIF(B$20:B214,"*")</f>
        <v>179</v>
      </c>
      <c r="B214" s="99" t="s">
        <v>12</v>
      </c>
      <c r="C214" s="24"/>
      <c r="D214" s="24" t="s">
        <v>2</v>
      </c>
      <c r="E214" s="24"/>
      <c r="F214" s="33" t="s">
        <v>19</v>
      </c>
      <c r="G214" s="59" t="s">
        <v>316</v>
      </c>
      <c r="I214" s="133"/>
      <c r="J214" s="129"/>
      <c r="K214" s="82" t="s">
        <v>311</v>
      </c>
      <c r="L214" s="77" t="s">
        <v>317</v>
      </c>
      <c r="M214" s="118"/>
      <c r="N214" s="118"/>
      <c r="O214" s="118"/>
    </row>
    <row r="215" spans="1:15" ht="0.2" customHeight="1">
      <c r="A215" s="23" t="s">
        <v>22</v>
      </c>
      <c r="B215" s="23"/>
      <c r="C215" s="23" t="s">
        <v>29</v>
      </c>
      <c r="D215" s="24"/>
      <c r="E215" s="24"/>
      <c r="F215" s="33"/>
      <c r="G215" s="59"/>
      <c r="I215" s="96"/>
      <c r="J215" s="88"/>
      <c r="K215" s="55"/>
      <c r="L215" s="70"/>
      <c r="M215" s="114">
        <f>M$8+$L$1*11</f>
        <v>34</v>
      </c>
      <c r="N215" s="114">
        <f>N$8+$L$1*11</f>
        <v>35</v>
      </c>
      <c r="O215" s="114">
        <f>O$8+$L$1*11</f>
        <v>36</v>
      </c>
    </row>
    <row r="216" spans="1:15" ht="0.2" customHeight="1">
      <c r="A216" s="32">
        <f>COUNTIF(B$20:B216,"*")</f>
        <v>180</v>
      </c>
      <c r="B216" s="33" t="s">
        <v>9</v>
      </c>
      <c r="C216" s="34" t="s">
        <v>48</v>
      </c>
      <c r="D216" s="24"/>
      <c r="E216" s="24"/>
      <c r="F216" s="33"/>
      <c r="G216" s="59"/>
      <c r="I216" s="96"/>
      <c r="J216" s="88"/>
      <c r="K216" s="55" t="s">
        <v>25</v>
      </c>
      <c r="L216" s="63"/>
      <c r="M216" s="74" t="str">
        <f>""&amp;M$20</f>
        <v/>
      </c>
      <c r="N216" s="74" t="str">
        <f>""&amp;N$20</f>
        <v/>
      </c>
      <c r="O216" s="74" t="str">
        <f>""&amp;O$20</f>
        <v/>
      </c>
    </row>
    <row r="217" spans="1:15" ht="0.2" customHeight="1">
      <c r="A217" s="32">
        <f>COUNTIF(B$20:B217,"*")</f>
        <v>181</v>
      </c>
      <c r="B217" s="33" t="s">
        <v>8</v>
      </c>
      <c r="C217" s="34" t="s">
        <v>48</v>
      </c>
      <c r="D217" s="24"/>
      <c r="E217" s="24"/>
      <c r="F217" s="33"/>
      <c r="G217" s="59"/>
      <c r="I217" s="96"/>
      <c r="J217" s="88"/>
      <c r="K217" s="55" t="s">
        <v>23</v>
      </c>
      <c r="L217" s="63"/>
      <c r="M217" s="74" t="str">
        <f>""&amp;M$24</f>
        <v/>
      </c>
      <c r="N217" s="74" t="str">
        <f>""&amp;N$24</f>
        <v/>
      </c>
      <c r="O217" s="74" t="str">
        <f>""&amp;O$24</f>
        <v/>
      </c>
    </row>
    <row r="218" spans="1:15" ht="0.2" customHeight="1">
      <c r="A218" s="32">
        <f>COUNTIF(B$20:B218,"*")</f>
        <v>182</v>
      </c>
      <c r="B218" s="57" t="s">
        <v>10</v>
      </c>
      <c r="C218" s="34" t="s">
        <v>48</v>
      </c>
      <c r="D218" s="36"/>
      <c r="E218" s="25"/>
      <c r="F218" s="25"/>
      <c r="G218" s="26"/>
      <c r="I218" s="96"/>
      <c r="J218" s="88"/>
      <c r="K218" s="55" t="s">
        <v>50</v>
      </c>
      <c r="L218" s="63"/>
      <c r="M218" s="74" t="str">
        <f>""&amp;M$26</f>
        <v/>
      </c>
      <c r="N218" s="74" t="str">
        <f>""&amp;N$26</f>
        <v/>
      </c>
      <c r="O218" s="74" t="str">
        <f>""&amp;O$26</f>
        <v/>
      </c>
    </row>
    <row r="219" spans="1:15" ht="0.2" customHeight="1">
      <c r="A219" s="32">
        <f>COUNTIF(B$20:B219,"*")</f>
        <v>183</v>
      </c>
      <c r="B219" s="33" t="s">
        <v>13</v>
      </c>
      <c r="C219" s="34" t="s">
        <v>48</v>
      </c>
      <c r="D219" s="24"/>
      <c r="E219" s="24"/>
      <c r="F219" s="35"/>
      <c r="G219" s="26"/>
      <c r="I219" s="96"/>
      <c r="J219" s="88"/>
      <c r="K219" s="76" t="s">
        <v>71</v>
      </c>
      <c r="L219" s="77"/>
      <c r="M219" s="115" t="e">
        <f>M$11</f>
        <v>#REF!</v>
      </c>
      <c r="N219" s="115" t="e">
        <f>N$11</f>
        <v>#REF!</v>
      </c>
      <c r="O219" s="115" t="e">
        <f>O$11</f>
        <v>#REF!</v>
      </c>
    </row>
    <row r="220" spans="1:15" ht="0.2" customHeight="1">
      <c r="A220" s="32">
        <f>COUNTIF(B$20:B220,"*")</f>
        <v>184</v>
      </c>
      <c r="B220" s="33" t="s">
        <v>14</v>
      </c>
      <c r="C220" s="34" t="s">
        <v>48</v>
      </c>
      <c r="D220" s="24"/>
      <c r="E220" s="24"/>
      <c r="F220" s="35"/>
      <c r="G220" s="26"/>
      <c r="I220" s="96"/>
      <c r="J220" s="88"/>
      <c r="K220" s="76" t="s">
        <v>72</v>
      </c>
      <c r="L220" s="77"/>
      <c r="M220" s="115" t="e">
        <f>M$12</f>
        <v>#REF!</v>
      </c>
      <c r="N220" s="115" t="e">
        <f>N$12</f>
        <v>#REF!</v>
      </c>
      <c r="O220" s="115" t="e">
        <f>O$12</f>
        <v>#REF!</v>
      </c>
    </row>
    <row r="221" spans="1:15">
      <c r="A221" s="32">
        <f>COUNTIF(B$20:B221,"*")</f>
        <v>185</v>
      </c>
      <c r="B221" s="99" t="s">
        <v>12</v>
      </c>
      <c r="C221" s="24"/>
      <c r="D221" s="24" t="s">
        <v>2</v>
      </c>
      <c r="E221" s="24"/>
      <c r="F221" s="33" t="s">
        <v>19</v>
      </c>
      <c r="G221" s="59" t="s">
        <v>318</v>
      </c>
      <c r="I221" s="133" t="s">
        <v>148</v>
      </c>
      <c r="J221" s="129" t="s">
        <v>319</v>
      </c>
      <c r="K221" s="78" t="s">
        <v>320</v>
      </c>
      <c r="L221" s="86" t="s">
        <v>31</v>
      </c>
      <c r="M221" s="80">
        <f>IF(AND(M222="да",M29&gt;0),M223*M224/M225,0)</f>
        <v>0</v>
      </c>
      <c r="N221" s="80">
        <f>IF(AND(N222="да",N29&gt;0),N223*N224/N225,0)</f>
        <v>0</v>
      </c>
      <c r="O221" s="80">
        <f>IF(AND(O222="да",O29&gt;0),O223*O224/O225,0)</f>
        <v>0</v>
      </c>
    </row>
    <row r="222" spans="1:15">
      <c r="A222" s="32">
        <f>COUNTIF(B$20:B222,"*")</f>
        <v>186</v>
      </c>
      <c r="B222" s="33" t="s">
        <v>321</v>
      </c>
      <c r="C222" s="34" t="s">
        <v>48</v>
      </c>
      <c r="D222" s="24"/>
      <c r="E222" s="24"/>
      <c r="F222" s="89"/>
      <c r="G222" s="59"/>
      <c r="I222" s="133"/>
      <c r="J222" s="129"/>
      <c r="K222" s="82" t="s">
        <v>322</v>
      </c>
      <c r="L222" s="77" t="s">
        <v>178</v>
      </c>
      <c r="M222" s="116" t="s">
        <v>430</v>
      </c>
      <c r="N222" s="116" t="s">
        <v>430</v>
      </c>
      <c r="O222" s="116" t="s">
        <v>430</v>
      </c>
    </row>
    <row r="223" spans="1:15">
      <c r="A223" s="32">
        <f>COUNTIF(B$20:B223,"*")</f>
        <v>187</v>
      </c>
      <c r="B223" s="33" t="s">
        <v>11</v>
      </c>
      <c r="C223" s="24"/>
      <c r="D223" s="24"/>
      <c r="E223" s="24" t="s">
        <v>4</v>
      </c>
      <c r="F223" s="33" t="s">
        <v>19</v>
      </c>
      <c r="G223" s="59" t="s">
        <v>323</v>
      </c>
      <c r="I223" s="133"/>
      <c r="J223" s="129"/>
      <c r="K223" s="82" t="s">
        <v>324</v>
      </c>
      <c r="L223" s="77" t="s">
        <v>119</v>
      </c>
      <c r="M223" s="103"/>
      <c r="N223" s="103"/>
      <c r="O223" s="103"/>
    </row>
    <row r="224" spans="1:15">
      <c r="A224" s="32">
        <f>COUNTIF(B$20:B224,"*")</f>
        <v>188</v>
      </c>
      <c r="B224" s="99" t="s">
        <v>12</v>
      </c>
      <c r="C224" s="24"/>
      <c r="D224" s="24" t="s">
        <v>2</v>
      </c>
      <c r="E224" s="24"/>
      <c r="F224" s="33" t="s">
        <v>19</v>
      </c>
      <c r="G224" s="59" t="s">
        <v>325</v>
      </c>
      <c r="I224" s="133"/>
      <c r="J224" s="129"/>
      <c r="K224" s="82" t="s">
        <v>326</v>
      </c>
      <c r="L224" s="77" t="s">
        <v>122</v>
      </c>
      <c r="M224" s="118"/>
      <c r="N224" s="118"/>
      <c r="O224" s="118"/>
    </row>
    <row r="225" spans="1:15">
      <c r="A225" s="32">
        <f>COUNTIF(B$20:B225,"*")</f>
        <v>189</v>
      </c>
      <c r="B225" s="33" t="s">
        <v>11</v>
      </c>
      <c r="C225" s="24"/>
      <c r="D225" s="24"/>
      <c r="E225" s="25" t="s">
        <v>6</v>
      </c>
      <c r="F225" s="33" t="s">
        <v>19</v>
      </c>
      <c r="G225" s="59" t="s">
        <v>327</v>
      </c>
      <c r="I225" s="133"/>
      <c r="J225" s="129"/>
      <c r="K225" s="82" t="s">
        <v>328</v>
      </c>
      <c r="L225" s="63" t="s">
        <v>36</v>
      </c>
      <c r="M225" s="103"/>
      <c r="N225" s="103"/>
      <c r="O225" s="103"/>
    </row>
    <row r="226" spans="1:15" ht="22.5">
      <c r="A226" s="32">
        <f>COUNTIF(B$20:B226,"*")</f>
        <v>190</v>
      </c>
      <c r="B226" s="33" t="s">
        <v>11</v>
      </c>
      <c r="C226" s="24"/>
      <c r="D226" s="24"/>
      <c r="E226" s="24">
        <v>1</v>
      </c>
      <c r="F226" s="33" t="s">
        <v>19</v>
      </c>
      <c r="G226" s="59" t="s">
        <v>329</v>
      </c>
      <c r="I226" s="133"/>
      <c r="J226" s="129"/>
      <c r="K226" s="82" t="s">
        <v>330</v>
      </c>
      <c r="L226" s="77" t="s">
        <v>331</v>
      </c>
      <c r="M226" s="103"/>
      <c r="N226" s="103"/>
      <c r="O226" s="103"/>
    </row>
    <row r="227" spans="1:15">
      <c r="A227" s="32">
        <f>COUNTIF(B$20:B227,"*")</f>
        <v>191</v>
      </c>
      <c r="B227" s="99" t="s">
        <v>12</v>
      </c>
      <c r="C227" s="24"/>
      <c r="D227" s="24" t="s">
        <v>2</v>
      </c>
      <c r="E227" s="24"/>
      <c r="F227" s="33" t="s">
        <v>19</v>
      </c>
      <c r="G227" s="59" t="s">
        <v>332</v>
      </c>
      <c r="I227" s="96" t="s">
        <v>192</v>
      </c>
      <c r="J227" s="88" t="s">
        <v>145</v>
      </c>
      <c r="K227" s="78" t="s">
        <v>146</v>
      </c>
      <c r="L227" s="86" t="s">
        <v>31</v>
      </c>
      <c r="M227" s="80">
        <f>M134+M146+M165+M202+M211+M221</f>
        <v>0</v>
      </c>
      <c r="N227" s="80">
        <f>N134+N146+N165+N202+N211+N221</f>
        <v>0</v>
      </c>
      <c r="O227" s="80">
        <f>O134+O146+O165+O202+O211+O221</f>
        <v>0</v>
      </c>
    </row>
    <row r="228" spans="1:15" ht="22.5">
      <c r="A228" s="32">
        <f>COUNTIF(B$20:B228,"*")</f>
        <v>192</v>
      </c>
      <c r="B228" s="33" t="s">
        <v>11</v>
      </c>
      <c r="C228" s="24"/>
      <c r="D228" s="24"/>
      <c r="E228" s="24" t="s">
        <v>84</v>
      </c>
      <c r="F228" s="33" t="s">
        <v>19</v>
      </c>
      <c r="G228" s="59" t="s">
        <v>333</v>
      </c>
      <c r="I228" s="96" t="s">
        <v>196</v>
      </c>
      <c r="J228" s="88" t="s">
        <v>193</v>
      </c>
      <c r="K228" s="78" t="s">
        <v>194</v>
      </c>
      <c r="L228" s="86" t="s">
        <v>84</v>
      </c>
      <c r="M228" s="80">
        <f t="shared" ref="M228:O229" si="4">M126</f>
        <v>0</v>
      </c>
      <c r="N228" s="80">
        <f t="shared" si="4"/>
        <v>0</v>
      </c>
      <c r="O228" s="80">
        <f t="shared" si="4"/>
        <v>0</v>
      </c>
    </row>
    <row r="229" spans="1:15">
      <c r="A229" s="32">
        <f>COUNTIF(B$20:B229,"*")</f>
        <v>193</v>
      </c>
      <c r="B229" s="33" t="s">
        <v>11</v>
      </c>
      <c r="C229" s="24"/>
      <c r="D229" s="24"/>
      <c r="E229" s="24" t="s">
        <v>84</v>
      </c>
      <c r="F229" s="33" t="s">
        <v>19</v>
      </c>
      <c r="G229" s="59" t="s">
        <v>334</v>
      </c>
      <c r="I229" s="96" t="s">
        <v>335</v>
      </c>
      <c r="J229" s="88" t="s">
        <v>197</v>
      </c>
      <c r="K229" s="78" t="s">
        <v>198</v>
      </c>
      <c r="L229" s="86" t="s">
        <v>84</v>
      </c>
      <c r="M229" s="80">
        <f t="shared" si="4"/>
        <v>0</v>
      </c>
      <c r="N229" s="80">
        <f t="shared" si="4"/>
        <v>0</v>
      </c>
      <c r="O229" s="80">
        <f t="shared" si="4"/>
        <v>0</v>
      </c>
    </row>
    <row r="230" spans="1:15" ht="0.2" customHeight="1">
      <c r="A230" s="23" t="s">
        <v>22</v>
      </c>
      <c r="B230" s="23"/>
      <c r="C230" s="23" t="s">
        <v>29</v>
      </c>
      <c r="D230" s="24"/>
      <c r="E230" s="24"/>
      <c r="F230" s="33"/>
      <c r="G230" s="59"/>
      <c r="I230" s="96"/>
      <c r="J230" s="88"/>
      <c r="K230" s="55"/>
      <c r="L230" s="70"/>
      <c r="M230" s="114">
        <f>M$8+$L$1*12</f>
        <v>37</v>
      </c>
      <c r="N230" s="114">
        <f>N$8+$L$1*12</f>
        <v>38</v>
      </c>
      <c r="O230" s="114">
        <f>O$8+$L$1*12</f>
        <v>39</v>
      </c>
    </row>
    <row r="231" spans="1:15" ht="0.2" customHeight="1">
      <c r="A231" s="32">
        <f>COUNTIF(B$20:B231,"*")</f>
        <v>194</v>
      </c>
      <c r="B231" s="33" t="s">
        <v>9</v>
      </c>
      <c r="C231" s="34" t="s">
        <v>48</v>
      </c>
      <c r="D231" s="24"/>
      <c r="E231" s="24"/>
      <c r="F231" s="33"/>
      <c r="G231" s="59"/>
      <c r="I231" s="96"/>
      <c r="J231" s="88"/>
      <c r="K231" s="55" t="s">
        <v>25</v>
      </c>
      <c r="L231" s="63"/>
      <c r="M231" s="74" t="str">
        <f>""&amp;M$20</f>
        <v/>
      </c>
      <c r="N231" s="74" t="str">
        <f>""&amp;N$20</f>
        <v/>
      </c>
      <c r="O231" s="74" t="str">
        <f>""&amp;O$20</f>
        <v/>
      </c>
    </row>
    <row r="232" spans="1:15" ht="0.2" customHeight="1">
      <c r="A232" s="32">
        <f>COUNTIF(B$20:B232,"*")</f>
        <v>195</v>
      </c>
      <c r="B232" s="33" t="s">
        <v>8</v>
      </c>
      <c r="C232" s="34" t="s">
        <v>48</v>
      </c>
      <c r="D232" s="24"/>
      <c r="E232" s="24"/>
      <c r="F232" s="33"/>
      <c r="G232" s="59"/>
      <c r="I232" s="96"/>
      <c r="J232" s="88"/>
      <c r="K232" s="55" t="s">
        <v>23</v>
      </c>
      <c r="L232" s="63"/>
      <c r="M232" s="74" t="str">
        <f>""&amp;M$24</f>
        <v/>
      </c>
      <c r="N232" s="74" t="str">
        <f>""&amp;N$24</f>
        <v/>
      </c>
      <c r="O232" s="74" t="str">
        <f>""&amp;O$24</f>
        <v/>
      </c>
    </row>
    <row r="233" spans="1:15" ht="0.2" customHeight="1">
      <c r="A233" s="32">
        <f>COUNTIF(B$20:B233,"*")</f>
        <v>196</v>
      </c>
      <c r="B233" s="57" t="s">
        <v>10</v>
      </c>
      <c r="C233" s="34" t="s">
        <v>48</v>
      </c>
      <c r="D233" s="36"/>
      <c r="E233" s="25"/>
      <c r="F233" s="25"/>
      <c r="G233" s="26"/>
      <c r="I233" s="96"/>
      <c r="J233" s="88"/>
      <c r="K233" s="55" t="s">
        <v>50</v>
      </c>
      <c r="L233" s="63"/>
      <c r="M233" s="74" t="str">
        <f>""&amp;M$26</f>
        <v/>
      </c>
      <c r="N233" s="74" t="str">
        <f>""&amp;N$26</f>
        <v/>
      </c>
      <c r="O233" s="74" t="str">
        <f>""&amp;O$26</f>
        <v/>
      </c>
    </row>
    <row r="234" spans="1:15" ht="0.2" customHeight="1">
      <c r="A234" s="32">
        <f>COUNTIF(B$20:B234,"*")</f>
        <v>197</v>
      </c>
      <c r="B234" s="33" t="s">
        <v>13</v>
      </c>
      <c r="C234" s="34" t="s">
        <v>48</v>
      </c>
      <c r="D234" s="24"/>
      <c r="E234" s="24"/>
      <c r="F234" s="35"/>
      <c r="G234" s="26"/>
      <c r="I234" s="96"/>
      <c r="J234" s="88"/>
      <c r="K234" s="76" t="s">
        <v>71</v>
      </c>
      <c r="L234" s="77"/>
      <c r="M234" s="115" t="e">
        <f>M$11</f>
        <v>#REF!</v>
      </c>
      <c r="N234" s="115" t="e">
        <f>N$11</f>
        <v>#REF!</v>
      </c>
      <c r="O234" s="115" t="e">
        <f>O$11</f>
        <v>#REF!</v>
      </c>
    </row>
    <row r="235" spans="1:15" ht="0.2" customHeight="1">
      <c r="A235" s="32">
        <f>COUNTIF(B$20:B235,"*")</f>
        <v>198</v>
      </c>
      <c r="B235" s="33" t="s">
        <v>14</v>
      </c>
      <c r="C235" s="34" t="s">
        <v>48</v>
      </c>
      <c r="D235" s="24"/>
      <c r="E235" s="24"/>
      <c r="F235" s="35"/>
      <c r="G235" s="26"/>
      <c r="I235" s="96"/>
      <c r="J235" s="88"/>
      <c r="K235" s="76" t="s">
        <v>72</v>
      </c>
      <c r="L235" s="77"/>
      <c r="M235" s="115" t="e">
        <f>M$12</f>
        <v>#REF!</v>
      </c>
      <c r="N235" s="115" t="e">
        <f>N$12</f>
        <v>#REF!</v>
      </c>
      <c r="O235" s="115" t="e">
        <f>O$12</f>
        <v>#REF!</v>
      </c>
    </row>
    <row r="236" spans="1:15">
      <c r="A236" s="32">
        <f>COUNTIF(B$20:B236,"*")</f>
        <v>199</v>
      </c>
      <c r="B236" s="99" t="s">
        <v>12</v>
      </c>
      <c r="C236" s="24"/>
      <c r="D236" s="24" t="s">
        <v>2</v>
      </c>
      <c r="E236" s="24"/>
      <c r="F236" s="33" t="s">
        <v>19</v>
      </c>
      <c r="G236" s="59" t="s">
        <v>336</v>
      </c>
      <c r="I236" s="134" t="s">
        <v>33</v>
      </c>
      <c r="J236" s="129" t="s">
        <v>200</v>
      </c>
      <c r="K236" s="78" t="s">
        <v>201</v>
      </c>
      <c r="L236" s="86" t="s">
        <v>32</v>
      </c>
      <c r="M236" s="80">
        <f>M238*M241</f>
        <v>0</v>
      </c>
      <c r="N236" s="80">
        <f>N238*N241</f>
        <v>0</v>
      </c>
      <c r="O236" s="80">
        <f>O238*O241</f>
        <v>0</v>
      </c>
    </row>
    <row r="237" spans="1:15">
      <c r="A237" s="32">
        <f>COUNTIF(B$20:B237,"*")</f>
        <v>200</v>
      </c>
      <c r="B237" s="33" t="s">
        <v>202</v>
      </c>
      <c r="C237" s="34" t="s">
        <v>48</v>
      </c>
      <c r="D237" s="24"/>
      <c r="E237" s="24"/>
      <c r="F237" s="89"/>
      <c r="G237" s="59"/>
      <c r="I237" s="134"/>
      <c r="J237" s="129"/>
      <c r="K237" s="82" t="s">
        <v>203</v>
      </c>
      <c r="L237" s="77" t="s">
        <v>204</v>
      </c>
      <c r="M237" s="116" t="s">
        <v>431</v>
      </c>
      <c r="N237" s="116" t="s">
        <v>431</v>
      </c>
      <c r="O237" s="116" t="s">
        <v>431</v>
      </c>
    </row>
    <row r="238" spans="1:15" ht="33.75">
      <c r="A238" s="32">
        <f>COUNTIF(B$20:B238,"*")</f>
        <v>201</v>
      </c>
      <c r="B238" s="33" t="s">
        <v>11</v>
      </c>
      <c r="C238" s="24"/>
      <c r="D238" s="24"/>
      <c r="E238" s="24" t="s">
        <v>205</v>
      </c>
      <c r="F238" s="33" t="s">
        <v>19</v>
      </c>
      <c r="G238" s="59" t="s">
        <v>337</v>
      </c>
      <c r="I238" s="134"/>
      <c r="J238" s="129"/>
      <c r="K238" s="82" t="s">
        <v>338</v>
      </c>
      <c r="L238" s="77" t="s">
        <v>208</v>
      </c>
      <c r="M238" s="93">
        <f>M239*M240</f>
        <v>0</v>
      </c>
      <c r="N238" s="93">
        <f>N239*N240</f>
        <v>0</v>
      </c>
      <c r="O238" s="93">
        <f>O239*O240</f>
        <v>0</v>
      </c>
    </row>
    <row r="239" spans="1:15">
      <c r="A239" s="32">
        <f>COUNTIF(B$20:B239,"*")</f>
        <v>202</v>
      </c>
      <c r="B239" s="33" t="s">
        <v>11</v>
      </c>
      <c r="C239" s="24"/>
      <c r="D239" s="24"/>
      <c r="E239" s="24" t="s">
        <v>205</v>
      </c>
      <c r="F239" s="33" t="s">
        <v>19</v>
      </c>
      <c r="G239" s="59" t="s">
        <v>339</v>
      </c>
      <c r="I239" s="134"/>
      <c r="J239" s="129"/>
      <c r="K239" s="85" t="s">
        <v>340</v>
      </c>
      <c r="L239" s="77" t="s">
        <v>208</v>
      </c>
      <c r="M239" s="121"/>
      <c r="N239" s="121"/>
      <c r="O239" s="121"/>
    </row>
    <row r="240" spans="1:15" ht="22.5">
      <c r="A240" s="32">
        <f>COUNTIF(B$20:B240,"*")</f>
        <v>203</v>
      </c>
      <c r="B240" s="33" t="s">
        <v>11</v>
      </c>
      <c r="C240" s="24"/>
      <c r="D240" s="24"/>
      <c r="E240" s="24">
        <v>1</v>
      </c>
      <c r="F240" s="33" t="s">
        <v>19</v>
      </c>
      <c r="G240" s="59" t="s">
        <v>341</v>
      </c>
      <c r="I240" s="134"/>
      <c r="J240" s="129"/>
      <c r="K240" s="85" t="s">
        <v>212</v>
      </c>
      <c r="L240" s="77" t="s">
        <v>213</v>
      </c>
      <c r="M240" s="118"/>
      <c r="N240" s="118"/>
      <c r="O240" s="118"/>
    </row>
    <row r="241" spans="1:15">
      <c r="A241" s="32">
        <f>COUNTIF(B$20:B241,"*")</f>
        <v>204</v>
      </c>
      <c r="B241" s="99" t="s">
        <v>12</v>
      </c>
      <c r="C241" s="24"/>
      <c r="D241" s="24" t="s">
        <v>2</v>
      </c>
      <c r="E241" s="24"/>
      <c r="F241" s="33" t="s">
        <v>19</v>
      </c>
      <c r="G241" s="59" t="s">
        <v>342</v>
      </c>
      <c r="I241" s="134"/>
      <c r="J241" s="129"/>
      <c r="K241" s="82" t="s">
        <v>215</v>
      </c>
      <c r="L241" s="77" t="s">
        <v>216</v>
      </c>
      <c r="M241" s="118"/>
      <c r="N241" s="118"/>
      <c r="O241" s="118"/>
    </row>
    <row r="242" spans="1:15" ht="0.2" customHeight="1">
      <c r="A242" s="23" t="s">
        <v>22</v>
      </c>
      <c r="B242" s="23"/>
      <c r="C242" s="23" t="s">
        <v>29</v>
      </c>
      <c r="D242" s="24"/>
      <c r="E242" s="24"/>
      <c r="F242" s="33"/>
      <c r="G242" s="59"/>
      <c r="I242" s="134"/>
      <c r="J242" s="129"/>
      <c r="K242" s="55"/>
      <c r="L242" s="70"/>
      <c r="M242" s="114">
        <f>M$8+$L$1*13</f>
        <v>40</v>
      </c>
      <c r="N242" s="114">
        <f>N$8+$L$1*13</f>
        <v>41</v>
      </c>
      <c r="O242" s="114">
        <f>O$8+$L$1*13</f>
        <v>42</v>
      </c>
    </row>
    <row r="243" spans="1:15" ht="0.2" customHeight="1">
      <c r="A243" s="32">
        <f>COUNTIF(B$20:B243,"*")</f>
        <v>205</v>
      </c>
      <c r="B243" s="33" t="s">
        <v>9</v>
      </c>
      <c r="C243" s="34" t="s">
        <v>48</v>
      </c>
      <c r="D243" s="24"/>
      <c r="E243" s="24"/>
      <c r="F243" s="33"/>
      <c r="G243" s="59"/>
      <c r="I243" s="134"/>
      <c r="J243" s="129"/>
      <c r="K243" s="55" t="s">
        <v>25</v>
      </c>
      <c r="L243" s="63"/>
      <c r="M243" s="74" t="str">
        <f>""&amp;M$20</f>
        <v/>
      </c>
      <c r="N243" s="74" t="str">
        <f>""&amp;N$20</f>
        <v/>
      </c>
      <c r="O243" s="74" t="str">
        <f>""&amp;O$20</f>
        <v/>
      </c>
    </row>
    <row r="244" spans="1:15" ht="0.2" customHeight="1">
      <c r="A244" s="32">
        <f>COUNTIF(B$20:B244,"*")</f>
        <v>206</v>
      </c>
      <c r="B244" s="33" t="s">
        <v>8</v>
      </c>
      <c r="C244" s="34" t="s">
        <v>48</v>
      </c>
      <c r="D244" s="24"/>
      <c r="E244" s="24"/>
      <c r="F244" s="33"/>
      <c r="G244" s="59"/>
      <c r="I244" s="134"/>
      <c r="J244" s="129"/>
      <c r="K244" s="55" t="s">
        <v>23</v>
      </c>
      <c r="L244" s="63"/>
      <c r="M244" s="74" t="str">
        <f>""&amp;M$24</f>
        <v/>
      </c>
      <c r="N244" s="74" t="str">
        <f>""&amp;N$24</f>
        <v/>
      </c>
      <c r="O244" s="74" t="str">
        <f>""&amp;O$24</f>
        <v/>
      </c>
    </row>
    <row r="245" spans="1:15" ht="0.2" customHeight="1">
      <c r="A245" s="32">
        <f>COUNTIF(B$20:B245,"*")</f>
        <v>207</v>
      </c>
      <c r="B245" s="57" t="s">
        <v>10</v>
      </c>
      <c r="C245" s="34" t="s">
        <v>48</v>
      </c>
      <c r="D245" s="36"/>
      <c r="E245" s="25"/>
      <c r="F245" s="25"/>
      <c r="G245" s="26"/>
      <c r="I245" s="134"/>
      <c r="J245" s="129"/>
      <c r="K245" s="55" t="s">
        <v>50</v>
      </c>
      <c r="L245" s="63"/>
      <c r="M245" s="74" t="str">
        <f>""&amp;M$26</f>
        <v/>
      </c>
      <c r="N245" s="74" t="str">
        <f>""&amp;N$26</f>
        <v/>
      </c>
      <c r="O245" s="74" t="str">
        <f>""&amp;O$26</f>
        <v/>
      </c>
    </row>
    <row r="246" spans="1:15" ht="0.2" customHeight="1">
      <c r="A246" s="32">
        <f>COUNTIF(B$20:B246,"*")</f>
        <v>208</v>
      </c>
      <c r="B246" s="33" t="s">
        <v>13</v>
      </c>
      <c r="C246" s="34" t="s">
        <v>48</v>
      </c>
      <c r="D246" s="24"/>
      <c r="E246" s="24"/>
      <c r="F246" s="35"/>
      <c r="G246" s="26"/>
      <c r="I246" s="134"/>
      <c r="J246" s="129"/>
      <c r="K246" s="76" t="s">
        <v>71</v>
      </c>
      <c r="L246" s="77"/>
      <c r="M246" s="115" t="e">
        <f>M$11</f>
        <v>#REF!</v>
      </c>
      <c r="N246" s="115" t="e">
        <f>N$11</f>
        <v>#REF!</v>
      </c>
      <c r="O246" s="115" t="e">
        <f>O$11</f>
        <v>#REF!</v>
      </c>
    </row>
    <row r="247" spans="1:15" ht="0.2" customHeight="1">
      <c r="A247" s="32">
        <f>COUNTIF(B$20:B247,"*")</f>
        <v>209</v>
      </c>
      <c r="B247" s="33" t="s">
        <v>14</v>
      </c>
      <c r="C247" s="34" t="s">
        <v>48</v>
      </c>
      <c r="D247" s="24"/>
      <c r="E247" s="24"/>
      <c r="F247" s="35"/>
      <c r="G247" s="26"/>
      <c r="I247" s="134"/>
      <c r="J247" s="129"/>
      <c r="K247" s="76" t="s">
        <v>72</v>
      </c>
      <c r="L247" s="77"/>
      <c r="M247" s="115" t="e">
        <f>M$12</f>
        <v>#REF!</v>
      </c>
      <c r="N247" s="115" t="e">
        <f>N$12</f>
        <v>#REF!</v>
      </c>
      <c r="O247" s="115" t="e">
        <f>O$12</f>
        <v>#REF!</v>
      </c>
    </row>
    <row r="248" spans="1:15">
      <c r="A248" s="32">
        <f>COUNTIF(B$20:B248,"*")</f>
        <v>210</v>
      </c>
      <c r="B248" s="99" t="s">
        <v>12</v>
      </c>
      <c r="C248" s="24"/>
      <c r="D248" s="24" t="s">
        <v>2</v>
      </c>
      <c r="E248" s="24"/>
      <c r="F248" s="33" t="s">
        <v>19</v>
      </c>
      <c r="G248" s="59" t="s">
        <v>343</v>
      </c>
      <c r="I248" s="134"/>
      <c r="J248" s="129"/>
      <c r="K248" s="78" t="s">
        <v>218</v>
      </c>
      <c r="L248" s="86" t="s">
        <v>32</v>
      </c>
      <c r="M248" s="80">
        <f>M250*M251+M253*M254+M256*M257+M259*M260</f>
        <v>0</v>
      </c>
      <c r="N248" s="80">
        <f>N250*N251+N253*N254+N256*N257+N259*N260</f>
        <v>0</v>
      </c>
      <c r="O248" s="80">
        <f>O250*O251+O253*O254+O256*O257+O259*O260</f>
        <v>0</v>
      </c>
    </row>
    <row r="249" spans="1:15">
      <c r="A249" s="32">
        <f>COUNTIF(B$20:B249,"*")</f>
        <v>211</v>
      </c>
      <c r="B249" s="33" t="s">
        <v>11</v>
      </c>
      <c r="C249" s="24"/>
      <c r="D249" s="24"/>
      <c r="E249" s="24" t="s">
        <v>205</v>
      </c>
      <c r="F249" s="33" t="s">
        <v>19</v>
      </c>
      <c r="G249" s="59" t="s">
        <v>344</v>
      </c>
      <c r="I249" s="134"/>
      <c r="J249" s="129"/>
      <c r="K249" s="82" t="s">
        <v>220</v>
      </c>
      <c r="L249" s="77" t="s">
        <v>208</v>
      </c>
      <c r="M249" s="121"/>
      <c r="N249" s="121"/>
      <c r="O249" s="121"/>
    </row>
    <row r="250" spans="1:15">
      <c r="A250" s="32">
        <f>COUNTIF(B$20:B250,"*")</f>
        <v>212</v>
      </c>
      <c r="B250" s="33" t="s">
        <v>11</v>
      </c>
      <c r="C250" s="24"/>
      <c r="D250" s="24"/>
      <c r="E250" s="24" t="s">
        <v>205</v>
      </c>
      <c r="F250" s="33" t="s">
        <v>19</v>
      </c>
      <c r="G250" s="59" t="s">
        <v>345</v>
      </c>
      <c r="I250" s="134"/>
      <c r="J250" s="129"/>
      <c r="K250" s="82" t="s">
        <v>346</v>
      </c>
      <c r="L250" s="77" t="s">
        <v>208</v>
      </c>
      <c r="M250" s="94">
        <f>M238*M249/100</f>
        <v>0</v>
      </c>
      <c r="N250" s="94">
        <f>N238*N249/100</f>
        <v>0</v>
      </c>
      <c r="O250" s="94">
        <f>O238*O249/100</f>
        <v>0</v>
      </c>
    </row>
    <row r="251" spans="1:15">
      <c r="A251" s="32">
        <f>COUNTIF(B$20:B251,"*")</f>
        <v>213</v>
      </c>
      <c r="B251" s="99" t="s">
        <v>12</v>
      </c>
      <c r="C251" s="24"/>
      <c r="D251" s="24" t="s">
        <v>2</v>
      </c>
      <c r="E251" s="24"/>
      <c r="F251" s="33" t="s">
        <v>19</v>
      </c>
      <c r="G251" s="59" t="s">
        <v>347</v>
      </c>
      <c r="I251" s="134"/>
      <c r="J251" s="129"/>
      <c r="K251" s="82" t="s">
        <v>224</v>
      </c>
      <c r="L251" s="77" t="s">
        <v>216</v>
      </c>
      <c r="M251" s="118"/>
      <c r="N251" s="118"/>
      <c r="O251" s="118"/>
    </row>
    <row r="252" spans="1:15" ht="22.5">
      <c r="A252" s="32">
        <f>COUNTIF(B$20:B252,"*")</f>
        <v>214</v>
      </c>
      <c r="B252" s="33" t="s">
        <v>11</v>
      </c>
      <c r="C252" s="24"/>
      <c r="D252" s="24"/>
      <c r="E252" s="24" t="s">
        <v>205</v>
      </c>
      <c r="F252" s="33" t="s">
        <v>19</v>
      </c>
      <c r="G252" s="59" t="s">
        <v>348</v>
      </c>
      <c r="I252" s="134"/>
      <c r="J252" s="129"/>
      <c r="K252" s="82" t="s">
        <v>226</v>
      </c>
      <c r="L252" s="77" t="s">
        <v>349</v>
      </c>
      <c r="M252" s="121"/>
      <c r="N252" s="121"/>
      <c r="O252" s="121"/>
    </row>
    <row r="253" spans="1:15">
      <c r="A253" s="32">
        <f>COUNTIF(B$20:B253,"*")</f>
        <v>215</v>
      </c>
      <c r="B253" s="33" t="s">
        <v>11</v>
      </c>
      <c r="C253" s="24"/>
      <c r="D253" s="24"/>
      <c r="E253" s="24" t="s">
        <v>205</v>
      </c>
      <c r="F253" s="33" t="s">
        <v>19</v>
      </c>
      <c r="G253" s="59" t="s">
        <v>350</v>
      </c>
      <c r="I253" s="134"/>
      <c r="J253" s="129"/>
      <c r="K253" s="82" t="s">
        <v>351</v>
      </c>
      <c r="L253" s="77" t="s">
        <v>349</v>
      </c>
      <c r="M253" s="94">
        <f>M252/100*M238</f>
        <v>0</v>
      </c>
      <c r="N253" s="94">
        <f>N252/100*N238</f>
        <v>0</v>
      </c>
      <c r="O253" s="94">
        <f>O252/100*O238</f>
        <v>0</v>
      </c>
    </row>
    <row r="254" spans="1:15">
      <c r="A254" s="32">
        <f>COUNTIF(B$20:B254,"*")</f>
        <v>216</v>
      </c>
      <c r="B254" s="99" t="s">
        <v>12</v>
      </c>
      <c r="C254" s="24"/>
      <c r="D254" s="24" t="s">
        <v>2</v>
      </c>
      <c r="E254" s="24"/>
      <c r="F254" s="33" t="s">
        <v>19</v>
      </c>
      <c r="G254" s="59" t="s">
        <v>352</v>
      </c>
      <c r="I254" s="134"/>
      <c r="J254" s="129"/>
      <c r="K254" s="82" t="s">
        <v>230</v>
      </c>
      <c r="L254" s="77" t="s">
        <v>216</v>
      </c>
      <c r="M254" s="118"/>
      <c r="N254" s="118"/>
      <c r="O254" s="118"/>
    </row>
    <row r="255" spans="1:15">
      <c r="A255" s="32">
        <f>COUNTIF(B$20:B255,"*")</f>
        <v>217</v>
      </c>
      <c r="B255" s="33" t="s">
        <v>11</v>
      </c>
      <c r="C255" s="24"/>
      <c r="D255" s="24"/>
      <c r="E255" s="24" t="s">
        <v>205</v>
      </c>
      <c r="F255" s="33" t="s">
        <v>19</v>
      </c>
      <c r="G255" s="59" t="s">
        <v>353</v>
      </c>
      <c r="I255" s="134"/>
      <c r="J255" s="129"/>
      <c r="K255" s="82" t="s">
        <v>232</v>
      </c>
      <c r="L255" s="77" t="s">
        <v>208</v>
      </c>
      <c r="M255" s="121"/>
      <c r="N255" s="121"/>
      <c r="O255" s="121"/>
    </row>
    <row r="256" spans="1:15">
      <c r="A256" s="32">
        <f>COUNTIF(B$20:B256,"*")</f>
        <v>218</v>
      </c>
      <c r="B256" s="33" t="s">
        <v>11</v>
      </c>
      <c r="C256" s="24"/>
      <c r="D256" s="24"/>
      <c r="E256" s="24" t="s">
        <v>205</v>
      </c>
      <c r="F256" s="33" t="s">
        <v>19</v>
      </c>
      <c r="G256" s="59" t="s">
        <v>354</v>
      </c>
      <c r="I256" s="134"/>
      <c r="J256" s="129"/>
      <c r="K256" s="82" t="s">
        <v>355</v>
      </c>
      <c r="L256" s="77" t="s">
        <v>208</v>
      </c>
      <c r="M256" s="95">
        <f>M255/100*M238</f>
        <v>0</v>
      </c>
      <c r="N256" s="95">
        <f>N255/100*N238</f>
        <v>0</v>
      </c>
      <c r="O256" s="95">
        <f>O255/100*O238</f>
        <v>0</v>
      </c>
    </row>
    <row r="257" spans="1:15">
      <c r="A257" s="32">
        <f>COUNTIF(B$20:B257,"*")</f>
        <v>219</v>
      </c>
      <c r="B257" s="99" t="s">
        <v>12</v>
      </c>
      <c r="C257" s="24"/>
      <c r="D257" s="24" t="s">
        <v>2</v>
      </c>
      <c r="E257" s="24"/>
      <c r="F257" s="33" t="s">
        <v>19</v>
      </c>
      <c r="G257" s="59" t="s">
        <v>356</v>
      </c>
      <c r="I257" s="134"/>
      <c r="J257" s="129"/>
      <c r="K257" s="82" t="s">
        <v>236</v>
      </c>
      <c r="L257" s="77" t="s">
        <v>216</v>
      </c>
      <c r="M257" s="118"/>
      <c r="N257" s="118"/>
      <c r="O257" s="118"/>
    </row>
    <row r="258" spans="1:15" ht="22.5">
      <c r="A258" s="32">
        <f>COUNTIF(B$20:B258,"*")</f>
        <v>220</v>
      </c>
      <c r="B258" s="33" t="s">
        <v>11</v>
      </c>
      <c r="C258" s="24"/>
      <c r="D258" s="24"/>
      <c r="E258" s="24" t="s">
        <v>237</v>
      </c>
      <c r="F258" s="33" t="s">
        <v>19</v>
      </c>
      <c r="G258" s="59" t="s">
        <v>357</v>
      </c>
      <c r="I258" s="134"/>
      <c r="J258" s="129"/>
      <c r="K258" s="82" t="s">
        <v>239</v>
      </c>
      <c r="L258" s="77" t="s">
        <v>240</v>
      </c>
      <c r="M258" s="121"/>
      <c r="N258" s="121"/>
      <c r="O258" s="121"/>
    </row>
    <row r="259" spans="1:15">
      <c r="A259" s="32">
        <f>COUNTIF(B$20:B259,"*")</f>
        <v>221</v>
      </c>
      <c r="B259" s="33" t="s">
        <v>11</v>
      </c>
      <c r="C259" s="24"/>
      <c r="D259" s="24"/>
      <c r="E259" s="24" t="s">
        <v>237</v>
      </c>
      <c r="F259" s="33" t="s">
        <v>19</v>
      </c>
      <c r="G259" s="59" t="s">
        <v>358</v>
      </c>
      <c r="I259" s="134"/>
      <c r="J259" s="129"/>
      <c r="K259" s="82" t="s">
        <v>359</v>
      </c>
      <c r="L259" s="77" t="s">
        <v>240</v>
      </c>
      <c r="M259" s="94">
        <f>M258/100*M238</f>
        <v>0</v>
      </c>
      <c r="N259" s="94">
        <f>N258/100*N238</f>
        <v>0</v>
      </c>
      <c r="O259" s="94">
        <f>O258/100*O238</f>
        <v>0</v>
      </c>
    </row>
    <row r="260" spans="1:15">
      <c r="A260" s="32">
        <f>COUNTIF(B$20:B260,"*")</f>
        <v>222</v>
      </c>
      <c r="B260" s="99" t="s">
        <v>12</v>
      </c>
      <c r="C260" s="24"/>
      <c r="D260" s="24" t="s">
        <v>2</v>
      </c>
      <c r="E260" s="24"/>
      <c r="F260" s="33" t="s">
        <v>19</v>
      </c>
      <c r="G260" s="59" t="s">
        <v>360</v>
      </c>
      <c r="I260" s="134"/>
      <c r="J260" s="129"/>
      <c r="K260" s="82" t="s">
        <v>244</v>
      </c>
      <c r="L260" s="77" t="s">
        <v>245</v>
      </c>
      <c r="M260" s="118"/>
      <c r="N260" s="118"/>
      <c r="O260" s="118"/>
    </row>
    <row r="261" spans="1:15" ht="0.2" customHeight="1">
      <c r="A261" s="23" t="s">
        <v>22</v>
      </c>
      <c r="B261" s="23"/>
      <c r="C261" s="23" t="s">
        <v>29</v>
      </c>
      <c r="D261" s="24"/>
      <c r="E261" s="24"/>
      <c r="F261" s="33"/>
      <c r="G261" s="59"/>
      <c r="I261" s="100"/>
      <c r="J261" s="88"/>
      <c r="K261" s="55"/>
      <c r="L261" s="70"/>
      <c r="M261" s="114">
        <f>M$8+$L$1*14</f>
        <v>43</v>
      </c>
      <c r="N261" s="114">
        <f>N$8+$L$1*14</f>
        <v>44</v>
      </c>
      <c r="O261" s="114">
        <f>O$8+$L$1*14</f>
        <v>45</v>
      </c>
    </row>
    <row r="262" spans="1:15" ht="0.2" customHeight="1">
      <c r="A262" s="32">
        <f>COUNTIF(B$20:B262,"*")</f>
        <v>223</v>
      </c>
      <c r="B262" s="33" t="s">
        <v>9</v>
      </c>
      <c r="C262" s="34" t="s">
        <v>48</v>
      </c>
      <c r="D262" s="24"/>
      <c r="E262" s="24"/>
      <c r="F262" s="33"/>
      <c r="G262" s="59"/>
      <c r="I262" s="100"/>
      <c r="J262" s="88"/>
      <c r="K262" s="55" t="s">
        <v>25</v>
      </c>
      <c r="L262" s="63"/>
      <c r="M262" s="74" t="str">
        <f>""&amp;M$20</f>
        <v/>
      </c>
      <c r="N262" s="74" t="str">
        <f>""&amp;N$20</f>
        <v/>
      </c>
      <c r="O262" s="74" t="str">
        <f>""&amp;O$20</f>
        <v/>
      </c>
    </row>
    <row r="263" spans="1:15" ht="0.2" customHeight="1">
      <c r="A263" s="32">
        <f>COUNTIF(B$20:B263,"*")</f>
        <v>224</v>
      </c>
      <c r="B263" s="33" t="s">
        <v>8</v>
      </c>
      <c r="C263" s="34" t="s">
        <v>48</v>
      </c>
      <c r="D263" s="24"/>
      <c r="E263" s="24"/>
      <c r="F263" s="33"/>
      <c r="G263" s="59"/>
      <c r="I263" s="100"/>
      <c r="J263" s="88"/>
      <c r="K263" s="55" t="s">
        <v>23</v>
      </c>
      <c r="L263" s="63"/>
      <c r="M263" s="74" t="str">
        <f>""&amp;M$24</f>
        <v/>
      </c>
      <c r="N263" s="74" t="str">
        <f>""&amp;N$24</f>
        <v/>
      </c>
      <c r="O263" s="74" t="str">
        <f>""&amp;O$24</f>
        <v/>
      </c>
    </row>
    <row r="264" spans="1:15" ht="0.2" customHeight="1">
      <c r="A264" s="32">
        <f>COUNTIF(B$20:B264,"*")</f>
        <v>225</v>
      </c>
      <c r="B264" s="57" t="s">
        <v>10</v>
      </c>
      <c r="C264" s="34" t="s">
        <v>48</v>
      </c>
      <c r="D264" s="36"/>
      <c r="E264" s="25"/>
      <c r="F264" s="25"/>
      <c r="G264" s="26"/>
      <c r="I264" s="100"/>
      <c r="J264" s="88"/>
      <c r="K264" s="55" t="s">
        <v>50</v>
      </c>
      <c r="L264" s="63"/>
      <c r="M264" s="74" t="str">
        <f>""&amp;M$26</f>
        <v/>
      </c>
      <c r="N264" s="74" t="str">
        <f>""&amp;N$26</f>
        <v/>
      </c>
      <c r="O264" s="74" t="str">
        <f>""&amp;O$26</f>
        <v/>
      </c>
    </row>
    <row r="265" spans="1:15" ht="0.2" customHeight="1">
      <c r="A265" s="32">
        <f>COUNTIF(B$20:B265,"*")</f>
        <v>226</v>
      </c>
      <c r="B265" s="33" t="s">
        <v>13</v>
      </c>
      <c r="C265" s="34" t="s">
        <v>48</v>
      </c>
      <c r="D265" s="24"/>
      <c r="E265" s="24"/>
      <c r="F265" s="35"/>
      <c r="G265" s="26"/>
      <c r="I265" s="100"/>
      <c r="J265" s="88"/>
      <c r="K265" s="76" t="s">
        <v>71</v>
      </c>
      <c r="L265" s="77"/>
      <c r="M265" s="115" t="e">
        <f>M$11</f>
        <v>#REF!</v>
      </c>
      <c r="N265" s="115" t="e">
        <f>N$11</f>
        <v>#REF!</v>
      </c>
      <c r="O265" s="115" t="e">
        <f>O$11</f>
        <v>#REF!</v>
      </c>
    </row>
    <row r="266" spans="1:15" ht="0.2" customHeight="1">
      <c r="A266" s="32">
        <f>COUNTIF(B$20:B266,"*")</f>
        <v>227</v>
      </c>
      <c r="B266" s="33" t="s">
        <v>14</v>
      </c>
      <c r="C266" s="34" t="s">
        <v>48</v>
      </c>
      <c r="D266" s="24"/>
      <c r="E266" s="24"/>
      <c r="F266" s="35"/>
      <c r="G266" s="26"/>
      <c r="I266" s="100"/>
      <c r="J266" s="88"/>
      <c r="K266" s="76" t="s">
        <v>72</v>
      </c>
      <c r="L266" s="77"/>
      <c r="M266" s="115" t="e">
        <f>M$12</f>
        <v>#REF!</v>
      </c>
      <c r="N266" s="115" t="e">
        <f>N$12</f>
        <v>#REF!</v>
      </c>
      <c r="O266" s="115" t="e">
        <f>O$12</f>
        <v>#REF!</v>
      </c>
    </row>
    <row r="267" spans="1:15" ht="33.75">
      <c r="A267" s="32">
        <f>COUNTIF(B$20:B267,"*")</f>
        <v>228</v>
      </c>
      <c r="B267" s="99" t="s">
        <v>12</v>
      </c>
      <c r="C267" s="24"/>
      <c r="D267" s="24" t="s">
        <v>2</v>
      </c>
      <c r="E267" s="24"/>
      <c r="F267" s="33" t="s">
        <v>19</v>
      </c>
      <c r="G267" s="59" t="s">
        <v>361</v>
      </c>
      <c r="I267" s="134" t="s">
        <v>34</v>
      </c>
      <c r="J267" s="129" t="s">
        <v>247</v>
      </c>
      <c r="K267" s="78" t="s">
        <v>248</v>
      </c>
      <c r="L267" s="86" t="s">
        <v>32</v>
      </c>
      <c r="M267" s="80">
        <f>IF(M30&gt;0,((M272*M275+M273*M276+M274*M277)*(M279+M280+M284+M286+M288+M291+M293+M295+M297))/M30,0)</f>
        <v>0</v>
      </c>
      <c r="N267" s="80">
        <f>IF(N30&gt;0,((N272*N275+N273*N276+N274*N277)*(N279+N280+N284+N286+N288+N291+N293+N295+N297))/N30,0)</f>
        <v>0</v>
      </c>
      <c r="O267" s="80">
        <f>IF(O30&gt;0,((O272*O275+O273*O276+O274*O277)*(O279+O280+O284+O286+O288+O291+O293+O295+O297))/O30,0)</f>
        <v>0</v>
      </c>
    </row>
    <row r="268" spans="1:15" ht="22.5">
      <c r="A268" s="32"/>
      <c r="B268" s="28"/>
      <c r="C268" s="28"/>
      <c r="D268" s="28"/>
      <c r="E268" s="28"/>
      <c r="F268" s="73"/>
      <c r="G268" s="59"/>
      <c r="I268" s="134"/>
      <c r="J268" s="129"/>
      <c r="K268" s="82" t="s">
        <v>362</v>
      </c>
      <c r="L268" s="77"/>
      <c r="M268" s="97"/>
      <c r="N268" s="97"/>
      <c r="O268" s="97"/>
    </row>
    <row r="269" spans="1:15">
      <c r="A269" s="32">
        <f>COUNTIF(B$20:B269,"*")</f>
        <v>229</v>
      </c>
      <c r="B269" s="33" t="s">
        <v>11</v>
      </c>
      <c r="C269" s="24"/>
      <c r="D269" s="24"/>
      <c r="E269" s="25" t="s">
        <v>5</v>
      </c>
      <c r="F269" s="33" t="s">
        <v>19</v>
      </c>
      <c r="G269" s="59" t="s">
        <v>363</v>
      </c>
      <c r="I269" s="134"/>
      <c r="J269" s="129"/>
      <c r="K269" s="85" t="s">
        <v>251</v>
      </c>
      <c r="L269" s="63" t="s">
        <v>37</v>
      </c>
      <c r="M269" s="103"/>
      <c r="N269" s="103"/>
      <c r="O269" s="103"/>
    </row>
    <row r="270" spans="1:15">
      <c r="A270" s="32">
        <f>COUNTIF(B$20:B270,"*")</f>
        <v>230</v>
      </c>
      <c r="B270" s="33" t="s">
        <v>11</v>
      </c>
      <c r="C270" s="24"/>
      <c r="D270" s="24"/>
      <c r="E270" s="25" t="s">
        <v>5</v>
      </c>
      <c r="F270" s="33" t="s">
        <v>19</v>
      </c>
      <c r="G270" s="59" t="s">
        <v>364</v>
      </c>
      <c r="I270" s="134"/>
      <c r="J270" s="129"/>
      <c r="K270" s="85" t="s">
        <v>253</v>
      </c>
      <c r="L270" s="63" t="s">
        <v>37</v>
      </c>
      <c r="M270" s="103"/>
      <c r="N270" s="103"/>
      <c r="O270" s="103"/>
    </row>
    <row r="271" spans="1:15">
      <c r="A271" s="32">
        <f>COUNTIF(B$20:B271,"*")</f>
        <v>231</v>
      </c>
      <c r="B271" s="33" t="s">
        <v>11</v>
      </c>
      <c r="C271" s="24"/>
      <c r="D271" s="24"/>
      <c r="E271" s="25" t="s">
        <v>5</v>
      </c>
      <c r="F271" s="33" t="s">
        <v>19</v>
      </c>
      <c r="G271" s="59" t="s">
        <v>365</v>
      </c>
      <c r="I271" s="134"/>
      <c r="J271" s="129"/>
      <c r="K271" s="85" t="s">
        <v>366</v>
      </c>
      <c r="L271" s="63" t="s">
        <v>37</v>
      </c>
      <c r="M271" s="103"/>
      <c r="N271" s="103"/>
      <c r="O271" s="103"/>
    </row>
    <row r="272" spans="1:15">
      <c r="A272" s="32">
        <f>COUNTIF(B$20:B272,"*")</f>
        <v>232</v>
      </c>
      <c r="B272" s="33" t="s">
        <v>11</v>
      </c>
      <c r="C272" s="24"/>
      <c r="D272" s="24"/>
      <c r="E272" s="24" t="s">
        <v>4</v>
      </c>
      <c r="F272" s="33" t="s">
        <v>19</v>
      </c>
      <c r="G272" s="59" t="s">
        <v>367</v>
      </c>
      <c r="I272" s="134"/>
      <c r="J272" s="129"/>
      <c r="K272" s="85" t="s">
        <v>257</v>
      </c>
      <c r="L272" s="77" t="s">
        <v>119</v>
      </c>
      <c r="M272" s="98">
        <f>IF(M269=0,0,IF(M30&gt;0,ROUND(M30/M269-M273,0),0))</f>
        <v>0</v>
      </c>
      <c r="N272" s="98">
        <f>IF(N269=0,0,IF(N30&gt;0,ROUND(N30/N269-N273,0),0))</f>
        <v>0</v>
      </c>
      <c r="O272" s="98">
        <f>IF(O269=0,0,IF(O30&gt;0,ROUND(O30/O269-O273,0),0))</f>
        <v>0</v>
      </c>
    </row>
    <row r="273" spans="1:15">
      <c r="A273" s="32">
        <f>COUNTIF(B$20:B273,"*")</f>
        <v>233</v>
      </c>
      <c r="B273" s="33" t="s">
        <v>11</v>
      </c>
      <c r="C273" s="24"/>
      <c r="D273" s="24"/>
      <c r="E273" s="24" t="s">
        <v>4</v>
      </c>
      <c r="F273" s="33" t="s">
        <v>19</v>
      </c>
      <c r="G273" s="59" t="s">
        <v>368</v>
      </c>
      <c r="I273" s="134"/>
      <c r="J273" s="129"/>
      <c r="K273" s="85" t="s">
        <v>259</v>
      </c>
      <c r="L273" s="77" t="s">
        <v>119</v>
      </c>
      <c r="M273" s="98">
        <f>IF(M270=0,0,IF(M30&gt;0,ROUND(M30/M270,0),0))</f>
        <v>0</v>
      </c>
      <c r="N273" s="98">
        <f>IF(N270=0,0,IF(N30&gt;0,ROUND(N30/N270,0),0))</f>
        <v>0</v>
      </c>
      <c r="O273" s="98">
        <f>IF(O270=0,0,IF(O30&gt;0,ROUND(O30/O270,0),0))</f>
        <v>0</v>
      </c>
    </row>
    <row r="274" spans="1:15">
      <c r="A274" s="32">
        <f>COUNTIF(B$20:B274,"*")</f>
        <v>234</v>
      </c>
      <c r="B274" s="33" t="s">
        <v>11</v>
      </c>
      <c r="C274" s="24"/>
      <c r="D274" s="24"/>
      <c r="E274" s="24" t="s">
        <v>4</v>
      </c>
      <c r="F274" s="33" t="s">
        <v>19</v>
      </c>
      <c r="G274" s="59" t="s">
        <v>369</v>
      </c>
      <c r="I274" s="134"/>
      <c r="J274" s="129"/>
      <c r="K274" s="85" t="s">
        <v>370</v>
      </c>
      <c r="L274" s="77" t="s">
        <v>119</v>
      </c>
      <c r="M274" s="98">
        <f>IF(M271=0,0,IF(M30&gt;0,ROUND(M30/M271,0),0))</f>
        <v>0</v>
      </c>
      <c r="N274" s="98">
        <f>IF(N271=0,0,IF(N30&gt;0,ROUND(N30/N271,0),0))</f>
        <v>0</v>
      </c>
      <c r="O274" s="98">
        <f>IF(O271=0,0,IF(O30&gt;0,ROUND(O30/O271,0),0))</f>
        <v>0</v>
      </c>
    </row>
    <row r="275" spans="1:15">
      <c r="A275" s="32">
        <f>COUNTIF(B$20:B275,"*")</f>
        <v>235</v>
      </c>
      <c r="B275" s="33" t="s">
        <v>11</v>
      </c>
      <c r="C275" s="24"/>
      <c r="D275" s="24"/>
      <c r="E275" s="25" t="s">
        <v>5</v>
      </c>
      <c r="F275" s="33" t="s">
        <v>19</v>
      </c>
      <c r="G275" s="59" t="s">
        <v>371</v>
      </c>
      <c r="I275" s="134"/>
      <c r="J275" s="129"/>
      <c r="K275" s="85" t="s">
        <v>263</v>
      </c>
      <c r="L275" s="77" t="s">
        <v>264</v>
      </c>
      <c r="M275" s="118"/>
      <c r="N275" s="118"/>
      <c r="O275" s="118"/>
    </row>
    <row r="276" spans="1:15">
      <c r="A276" s="32">
        <f>COUNTIF(B$20:B276,"*")</f>
        <v>236</v>
      </c>
      <c r="B276" s="33" t="s">
        <v>11</v>
      </c>
      <c r="C276" s="24"/>
      <c r="D276" s="24"/>
      <c r="E276" s="25" t="s">
        <v>5</v>
      </c>
      <c r="F276" s="33" t="s">
        <v>19</v>
      </c>
      <c r="G276" s="59" t="s">
        <v>372</v>
      </c>
      <c r="I276" s="134"/>
      <c r="J276" s="129"/>
      <c r="K276" s="85" t="s">
        <v>266</v>
      </c>
      <c r="L276" s="77" t="s">
        <v>264</v>
      </c>
      <c r="M276" s="118"/>
      <c r="N276" s="118"/>
      <c r="O276" s="118"/>
    </row>
    <row r="277" spans="1:15">
      <c r="A277" s="32">
        <f>COUNTIF(B$20:B277,"*")</f>
        <v>237</v>
      </c>
      <c r="B277" s="33" t="s">
        <v>11</v>
      </c>
      <c r="C277" s="24"/>
      <c r="D277" s="24"/>
      <c r="E277" s="25" t="s">
        <v>5</v>
      </c>
      <c r="F277" s="33" t="s">
        <v>19</v>
      </c>
      <c r="G277" s="59" t="s">
        <v>373</v>
      </c>
      <c r="I277" s="134"/>
      <c r="J277" s="129"/>
      <c r="K277" s="85" t="s">
        <v>374</v>
      </c>
      <c r="L277" s="77" t="s">
        <v>264</v>
      </c>
      <c r="M277" s="118"/>
      <c r="N277" s="118"/>
      <c r="O277" s="118"/>
    </row>
    <row r="278" spans="1:15">
      <c r="A278" s="32">
        <f>COUNTIF(B$20:B278,"*")</f>
        <v>238</v>
      </c>
      <c r="B278" s="33" t="s">
        <v>269</v>
      </c>
      <c r="C278" s="34" t="s">
        <v>48</v>
      </c>
      <c r="D278" s="24"/>
      <c r="E278" s="24"/>
      <c r="F278" s="89"/>
      <c r="G278" s="59"/>
      <c r="I278" s="134"/>
      <c r="J278" s="129"/>
      <c r="K278" s="82" t="s">
        <v>270</v>
      </c>
      <c r="L278" s="77" t="s">
        <v>78</v>
      </c>
      <c r="M278" s="83"/>
      <c r="N278" s="83"/>
      <c r="O278" s="83"/>
    </row>
    <row r="279" spans="1:15" ht="22.5">
      <c r="A279" s="32">
        <f>COUNTIF(B$20:B279,"*")</f>
        <v>239</v>
      </c>
      <c r="B279" s="99" t="s">
        <v>12</v>
      </c>
      <c r="C279" s="24"/>
      <c r="D279" s="24" t="s">
        <v>2</v>
      </c>
      <c r="E279" s="24"/>
      <c r="F279" s="33" t="s">
        <v>19</v>
      </c>
      <c r="G279" s="59" t="s">
        <v>375</v>
      </c>
      <c r="I279" s="134"/>
      <c r="J279" s="129"/>
      <c r="K279" s="82" t="s">
        <v>80</v>
      </c>
      <c r="L279" s="77" t="s">
        <v>81</v>
      </c>
      <c r="M279" s="118"/>
      <c r="N279" s="118"/>
      <c r="O279" s="118"/>
    </row>
    <row r="280" spans="1:15">
      <c r="A280" s="32">
        <f>COUNTIF(B$20:B280,"*")</f>
        <v>240</v>
      </c>
      <c r="B280" s="99" t="s">
        <v>12</v>
      </c>
      <c r="C280" s="24"/>
      <c r="D280" s="24" t="s">
        <v>2</v>
      </c>
      <c r="E280" s="24"/>
      <c r="F280" s="33" t="s">
        <v>19</v>
      </c>
      <c r="G280" s="59" t="s">
        <v>376</v>
      </c>
      <c r="I280" s="134"/>
      <c r="J280" s="129"/>
      <c r="K280" s="82" t="s">
        <v>83</v>
      </c>
      <c r="L280" s="77" t="s">
        <v>81</v>
      </c>
      <c r="M280" s="84">
        <f>M279*(M281+M282+M283)%</f>
        <v>0</v>
      </c>
      <c r="N280" s="84">
        <f>N279*(N281+N282+N283)%</f>
        <v>0</v>
      </c>
      <c r="O280" s="84">
        <f>O279*(O281+O282+O283)%</f>
        <v>0</v>
      </c>
    </row>
    <row r="281" spans="1:15">
      <c r="A281" s="32">
        <f>COUNTIF(B$20:B281,"*")</f>
        <v>241</v>
      </c>
      <c r="B281" s="33" t="s">
        <v>11</v>
      </c>
      <c r="C281" s="24"/>
      <c r="D281" s="24"/>
      <c r="E281" s="24" t="s">
        <v>84</v>
      </c>
      <c r="F281" s="33" t="s">
        <v>19</v>
      </c>
      <c r="G281" s="59" t="s">
        <v>377</v>
      </c>
      <c r="I281" s="134"/>
      <c r="J281" s="129"/>
      <c r="K281" s="85" t="s">
        <v>86</v>
      </c>
      <c r="L281" s="77" t="s">
        <v>84</v>
      </c>
      <c r="M281" s="118"/>
      <c r="N281" s="118"/>
      <c r="O281" s="118"/>
    </row>
    <row r="282" spans="1:15">
      <c r="A282" s="32">
        <f>COUNTIF(B$20:B282,"*")</f>
        <v>242</v>
      </c>
      <c r="B282" s="33" t="s">
        <v>11</v>
      </c>
      <c r="C282" s="24"/>
      <c r="D282" s="24"/>
      <c r="E282" s="24" t="s">
        <v>84</v>
      </c>
      <c r="F282" s="33" t="s">
        <v>19</v>
      </c>
      <c r="G282" s="59" t="s">
        <v>378</v>
      </c>
      <c r="I282" s="134"/>
      <c r="J282" s="129"/>
      <c r="K282" s="85" t="s">
        <v>88</v>
      </c>
      <c r="L282" s="77" t="s">
        <v>84</v>
      </c>
      <c r="M282" s="118"/>
      <c r="N282" s="118"/>
      <c r="O282" s="118"/>
    </row>
    <row r="283" spans="1:15" ht="22.5">
      <c r="A283" s="32">
        <f>COUNTIF(B$20:B283,"*")</f>
        <v>243</v>
      </c>
      <c r="B283" s="33" t="s">
        <v>11</v>
      </c>
      <c r="C283" s="24"/>
      <c r="D283" s="24"/>
      <c r="E283" s="24" t="s">
        <v>84</v>
      </c>
      <c r="F283" s="33" t="s">
        <v>19</v>
      </c>
      <c r="G283" s="59" t="s">
        <v>379</v>
      </c>
      <c r="I283" s="134"/>
      <c r="J283" s="129"/>
      <c r="K283" s="85" t="s">
        <v>90</v>
      </c>
      <c r="L283" s="77" t="s">
        <v>84</v>
      </c>
      <c r="M283" s="118"/>
      <c r="N283" s="118"/>
      <c r="O283" s="118"/>
    </row>
    <row r="284" spans="1:15">
      <c r="A284" s="32">
        <f>COUNTIF(B$20:B284,"*")</f>
        <v>244</v>
      </c>
      <c r="B284" s="99" t="s">
        <v>12</v>
      </c>
      <c r="C284" s="24"/>
      <c r="D284" s="24" t="s">
        <v>2</v>
      </c>
      <c r="E284" s="24"/>
      <c r="F284" s="33" t="s">
        <v>19</v>
      </c>
      <c r="G284" s="59" t="s">
        <v>380</v>
      </c>
      <c r="I284" s="134"/>
      <c r="J284" s="129"/>
      <c r="K284" s="126" t="s">
        <v>277</v>
      </c>
      <c r="L284" s="77" t="s">
        <v>81</v>
      </c>
      <c r="M284" s="84">
        <f>M279*M285%</f>
        <v>0</v>
      </c>
      <c r="N284" s="84">
        <f>N279*N285%</f>
        <v>0</v>
      </c>
      <c r="O284" s="84">
        <f>O279*O285%</f>
        <v>0</v>
      </c>
    </row>
    <row r="285" spans="1:15">
      <c r="A285" s="32">
        <f>COUNTIF(B$20:B285,"*")</f>
        <v>245</v>
      </c>
      <c r="B285" s="33" t="s">
        <v>11</v>
      </c>
      <c r="C285" s="24"/>
      <c r="D285" s="24"/>
      <c r="E285" s="24" t="s">
        <v>84</v>
      </c>
      <c r="F285" s="33" t="s">
        <v>19</v>
      </c>
      <c r="G285" s="59" t="s">
        <v>381</v>
      </c>
      <c r="I285" s="134"/>
      <c r="J285" s="129"/>
      <c r="K285" s="126"/>
      <c r="L285" s="77" t="s">
        <v>84</v>
      </c>
      <c r="M285" s="118"/>
      <c r="N285" s="118"/>
      <c r="O285" s="118"/>
    </row>
    <row r="286" spans="1:15">
      <c r="A286" s="32">
        <f>COUNTIF(B$20:B286,"*")</f>
        <v>246</v>
      </c>
      <c r="B286" s="99" t="s">
        <v>12</v>
      </c>
      <c r="C286" s="24"/>
      <c r="D286" s="24" t="s">
        <v>2</v>
      </c>
      <c r="E286" s="24"/>
      <c r="F286" s="33" t="s">
        <v>19</v>
      </c>
      <c r="G286" s="59" t="s">
        <v>382</v>
      </c>
      <c r="I286" s="134"/>
      <c r="J286" s="129"/>
      <c r="K286" s="126" t="s">
        <v>95</v>
      </c>
      <c r="L286" s="77" t="s">
        <v>81</v>
      </c>
      <c r="M286" s="84">
        <f>(M279+M280)*M287%</f>
        <v>0</v>
      </c>
      <c r="N286" s="84">
        <f>(N279+N280)*N287%</f>
        <v>0</v>
      </c>
      <c r="O286" s="84">
        <f>(O279+O280)*O287%</f>
        <v>0</v>
      </c>
    </row>
    <row r="287" spans="1:15">
      <c r="A287" s="32">
        <f>COUNTIF(B$20:B287,"*")</f>
        <v>247</v>
      </c>
      <c r="B287" s="33" t="s">
        <v>11</v>
      </c>
      <c r="C287" s="24"/>
      <c r="D287" s="24"/>
      <c r="E287" s="24" t="s">
        <v>84</v>
      </c>
      <c r="F287" s="33" t="s">
        <v>19</v>
      </c>
      <c r="G287" s="59" t="s">
        <v>383</v>
      </c>
      <c r="I287" s="134"/>
      <c r="J287" s="129"/>
      <c r="K287" s="126"/>
      <c r="L287" s="77" t="s">
        <v>84</v>
      </c>
      <c r="M287" s="118"/>
      <c r="N287" s="118"/>
      <c r="O287" s="118"/>
    </row>
    <row r="288" spans="1:15">
      <c r="A288" s="32">
        <f>COUNTIF(B$20:B288,"*")</f>
        <v>248</v>
      </c>
      <c r="B288" s="99" t="s">
        <v>12</v>
      </c>
      <c r="C288" s="24"/>
      <c r="D288" s="24" t="s">
        <v>2</v>
      </c>
      <c r="E288" s="24"/>
      <c r="F288" s="33" t="s">
        <v>19</v>
      </c>
      <c r="G288" s="59" t="s">
        <v>384</v>
      </c>
      <c r="I288" s="134"/>
      <c r="J288" s="129"/>
      <c r="K288" s="82" t="s">
        <v>98</v>
      </c>
      <c r="L288" s="77" t="s">
        <v>81</v>
      </c>
      <c r="M288" s="84">
        <f>(M279+M280+M284+M286)*(M289+M290)%</f>
        <v>0</v>
      </c>
      <c r="N288" s="84">
        <f>(N279+N280+N284+N286)*(N289+N290)%</f>
        <v>0</v>
      </c>
      <c r="O288" s="84">
        <f>(O279+O280+O284+O286)*(O289+O290)%</f>
        <v>0</v>
      </c>
    </row>
    <row r="289" spans="1:15">
      <c r="A289" s="32">
        <f>COUNTIF(B$20:B289,"*")</f>
        <v>249</v>
      </c>
      <c r="B289" s="33" t="s">
        <v>11</v>
      </c>
      <c r="C289" s="24"/>
      <c r="D289" s="24"/>
      <c r="E289" s="24" t="s">
        <v>84</v>
      </c>
      <c r="F289" s="33" t="s">
        <v>19</v>
      </c>
      <c r="G289" s="59" t="s">
        <v>385</v>
      </c>
      <c r="I289" s="134"/>
      <c r="J289" s="129"/>
      <c r="K289" s="85" t="s">
        <v>100</v>
      </c>
      <c r="L289" s="77" t="s">
        <v>84</v>
      </c>
      <c r="M289" s="118"/>
      <c r="N289" s="118"/>
      <c r="O289" s="118"/>
    </row>
    <row r="290" spans="1:15">
      <c r="A290" s="32">
        <f>COUNTIF(B$20:B290,"*")</f>
        <v>250</v>
      </c>
      <c r="B290" s="33" t="s">
        <v>11</v>
      </c>
      <c r="C290" s="24"/>
      <c r="D290" s="24"/>
      <c r="E290" s="24" t="s">
        <v>84</v>
      </c>
      <c r="F290" s="33" t="s">
        <v>19</v>
      </c>
      <c r="G290" s="59" t="s">
        <v>386</v>
      </c>
      <c r="I290" s="134"/>
      <c r="J290" s="129"/>
      <c r="K290" s="85" t="s">
        <v>102</v>
      </c>
      <c r="L290" s="77" t="s">
        <v>84</v>
      </c>
      <c r="M290" s="118"/>
      <c r="N290" s="118"/>
      <c r="O290" s="118"/>
    </row>
    <row r="291" spans="1:15">
      <c r="A291" s="32">
        <f>COUNTIF(B$20:B291,"*")</f>
        <v>251</v>
      </c>
      <c r="B291" s="99" t="s">
        <v>12</v>
      </c>
      <c r="C291" s="24"/>
      <c r="D291" s="24" t="s">
        <v>2</v>
      </c>
      <c r="E291" s="24"/>
      <c r="F291" s="33" t="s">
        <v>19</v>
      </c>
      <c r="G291" s="59" t="s">
        <v>387</v>
      </c>
      <c r="I291" s="134"/>
      <c r="J291" s="129"/>
      <c r="K291" s="126" t="s">
        <v>104</v>
      </c>
      <c r="L291" s="77" t="s">
        <v>81</v>
      </c>
      <c r="M291" s="84">
        <f>(M279+M280+M284+M286+M288)*M292%</f>
        <v>0</v>
      </c>
      <c r="N291" s="84">
        <f>(N279+N280+N284+N286+N288)*N292%</f>
        <v>0</v>
      </c>
      <c r="O291" s="84">
        <f>(O279+O280+O284+O286+O288)*O292%</f>
        <v>0</v>
      </c>
    </row>
    <row r="292" spans="1:15">
      <c r="A292" s="32">
        <f>COUNTIF(B$20:B292,"*")</f>
        <v>252</v>
      </c>
      <c r="B292" s="33" t="s">
        <v>11</v>
      </c>
      <c r="C292" s="24"/>
      <c r="D292" s="24"/>
      <c r="E292" s="24" t="s">
        <v>84</v>
      </c>
      <c r="F292" s="33" t="s">
        <v>19</v>
      </c>
      <c r="G292" s="59" t="s">
        <v>388</v>
      </c>
      <c r="I292" s="134"/>
      <c r="J292" s="129"/>
      <c r="K292" s="126"/>
      <c r="L292" s="77" t="s">
        <v>84</v>
      </c>
      <c r="M292" s="118"/>
      <c r="N292" s="118"/>
      <c r="O292" s="118"/>
    </row>
    <row r="293" spans="1:15">
      <c r="A293" s="32">
        <f>COUNTIF(B$20:B293,"*")</f>
        <v>253</v>
      </c>
      <c r="B293" s="99" t="s">
        <v>12</v>
      </c>
      <c r="C293" s="24"/>
      <c r="D293" s="24" t="s">
        <v>2</v>
      </c>
      <c r="E293" s="24"/>
      <c r="F293" s="33" t="s">
        <v>19</v>
      </c>
      <c r="G293" s="59" t="s">
        <v>389</v>
      </c>
      <c r="I293" s="134"/>
      <c r="J293" s="129"/>
      <c r="K293" s="126" t="s">
        <v>107</v>
      </c>
      <c r="L293" s="77" t="s">
        <v>81</v>
      </c>
      <c r="M293" s="84">
        <f>(M279+M280+M284+M286+M288+M291)*M294%</f>
        <v>0</v>
      </c>
      <c r="N293" s="84">
        <f>(N279+N280+N284+N286+N288+N291)*N294%</f>
        <v>0</v>
      </c>
      <c r="O293" s="84">
        <f>(O279+O280+O284+O286+O288+O291)*O294%</f>
        <v>0</v>
      </c>
    </row>
    <row r="294" spans="1:15">
      <c r="A294" s="32">
        <f>COUNTIF(B$20:B294,"*")</f>
        <v>254</v>
      </c>
      <c r="B294" s="33" t="s">
        <v>11</v>
      </c>
      <c r="C294" s="24"/>
      <c r="D294" s="24"/>
      <c r="E294" s="24" t="s">
        <v>84</v>
      </c>
      <c r="F294" s="33" t="s">
        <v>19</v>
      </c>
      <c r="G294" s="59" t="s">
        <v>390</v>
      </c>
      <c r="I294" s="134"/>
      <c r="J294" s="129"/>
      <c r="K294" s="126"/>
      <c r="L294" s="77" t="s">
        <v>84</v>
      </c>
      <c r="M294" s="118"/>
      <c r="N294" s="118"/>
      <c r="O294" s="118"/>
    </row>
    <row r="295" spans="1:15">
      <c r="A295" s="32">
        <f>COUNTIF(B$20:B295,"*")</f>
        <v>255</v>
      </c>
      <c r="B295" s="99" t="s">
        <v>12</v>
      </c>
      <c r="C295" s="24"/>
      <c r="D295" s="24" t="s">
        <v>2</v>
      </c>
      <c r="E295" s="24"/>
      <c r="F295" s="33" t="s">
        <v>19</v>
      </c>
      <c r="G295" s="59" t="s">
        <v>391</v>
      </c>
      <c r="I295" s="134"/>
      <c r="J295" s="129"/>
      <c r="K295" s="126" t="s">
        <v>110</v>
      </c>
      <c r="L295" s="77" t="s">
        <v>81</v>
      </c>
      <c r="M295" s="84">
        <f>(M279+M280+M284+M286+M288+M291+M293)*M296%</f>
        <v>0</v>
      </c>
      <c r="N295" s="84">
        <f>(N279+N280+N284+N286+N288+N291+N293)*N296%</f>
        <v>0</v>
      </c>
      <c r="O295" s="84">
        <f>(O279+O280+O284+O286+O288+O291+O293)*O296%</f>
        <v>0</v>
      </c>
    </row>
    <row r="296" spans="1:15">
      <c r="A296" s="32">
        <f>COUNTIF(B$20:B296,"*")</f>
        <v>256</v>
      </c>
      <c r="B296" s="33" t="s">
        <v>11</v>
      </c>
      <c r="C296" s="24"/>
      <c r="D296" s="24"/>
      <c r="E296" s="24" t="s">
        <v>84</v>
      </c>
      <c r="F296" s="33" t="s">
        <v>19</v>
      </c>
      <c r="G296" s="59" t="s">
        <v>392</v>
      </c>
      <c r="I296" s="134"/>
      <c r="J296" s="129"/>
      <c r="K296" s="126"/>
      <c r="L296" s="77" t="s">
        <v>84</v>
      </c>
      <c r="M296" s="118"/>
      <c r="N296" s="118"/>
      <c r="O296" s="118"/>
    </row>
    <row r="297" spans="1:15">
      <c r="A297" s="32">
        <f>COUNTIF(B$20:B297,"*")</f>
        <v>257</v>
      </c>
      <c r="B297" s="99" t="s">
        <v>12</v>
      </c>
      <c r="C297" s="24"/>
      <c r="D297" s="24" t="s">
        <v>2</v>
      </c>
      <c r="E297" s="24"/>
      <c r="F297" s="33" t="s">
        <v>19</v>
      </c>
      <c r="G297" s="59" t="s">
        <v>393</v>
      </c>
      <c r="I297" s="134"/>
      <c r="J297" s="129"/>
      <c r="K297" s="82" t="s">
        <v>113</v>
      </c>
      <c r="L297" s="77" t="s">
        <v>81</v>
      </c>
      <c r="M297" s="118"/>
      <c r="N297" s="118"/>
      <c r="O297" s="118"/>
    </row>
    <row r="298" spans="1:15" ht="0.2" customHeight="1">
      <c r="A298" s="23" t="s">
        <v>22</v>
      </c>
      <c r="B298" s="23"/>
      <c r="C298" s="23" t="s">
        <v>29</v>
      </c>
      <c r="D298" s="24"/>
      <c r="E298" s="24"/>
      <c r="F298" s="33"/>
      <c r="G298" s="59"/>
      <c r="I298" s="100"/>
      <c r="J298" s="88"/>
      <c r="K298" s="55"/>
      <c r="L298" s="70"/>
      <c r="M298" s="114">
        <f>M$8+$L$1*15</f>
        <v>46</v>
      </c>
      <c r="N298" s="114">
        <f>N$8+$L$1*15</f>
        <v>47</v>
      </c>
      <c r="O298" s="114">
        <f>O$8+$L$1*15</f>
        <v>48</v>
      </c>
    </row>
    <row r="299" spans="1:15" ht="0.2" customHeight="1">
      <c r="A299" s="32">
        <f>COUNTIF(B$20:B299,"*")</f>
        <v>258</v>
      </c>
      <c r="B299" s="33" t="s">
        <v>9</v>
      </c>
      <c r="C299" s="34" t="s">
        <v>48</v>
      </c>
      <c r="D299" s="24"/>
      <c r="E299" s="24"/>
      <c r="F299" s="33"/>
      <c r="G299" s="59"/>
      <c r="I299" s="100"/>
      <c r="J299" s="88"/>
      <c r="K299" s="55" t="s">
        <v>25</v>
      </c>
      <c r="L299" s="63"/>
      <c r="M299" s="74" t="str">
        <f>""&amp;M$20</f>
        <v/>
      </c>
      <c r="N299" s="74" t="str">
        <f>""&amp;N$20</f>
        <v/>
      </c>
      <c r="O299" s="74" t="str">
        <f>""&amp;O$20</f>
        <v/>
      </c>
    </row>
    <row r="300" spans="1:15" ht="0.2" customHeight="1">
      <c r="A300" s="32">
        <f>COUNTIF(B$20:B300,"*")</f>
        <v>259</v>
      </c>
      <c r="B300" s="33" t="s">
        <v>8</v>
      </c>
      <c r="C300" s="34" t="s">
        <v>48</v>
      </c>
      <c r="D300" s="24"/>
      <c r="E300" s="24"/>
      <c r="F300" s="33"/>
      <c r="G300" s="59"/>
      <c r="I300" s="100"/>
      <c r="J300" s="88"/>
      <c r="K300" s="55" t="s">
        <v>23</v>
      </c>
      <c r="L300" s="63"/>
      <c r="M300" s="74" t="str">
        <f>""&amp;M$24</f>
        <v/>
      </c>
      <c r="N300" s="74" t="str">
        <f>""&amp;N$24</f>
        <v/>
      </c>
      <c r="O300" s="74" t="str">
        <f>""&amp;O$24</f>
        <v/>
      </c>
    </row>
    <row r="301" spans="1:15" ht="0.2" customHeight="1">
      <c r="A301" s="32">
        <f>COUNTIF(B$20:B301,"*")</f>
        <v>260</v>
      </c>
      <c r="B301" s="57" t="s">
        <v>10</v>
      </c>
      <c r="C301" s="34" t="s">
        <v>48</v>
      </c>
      <c r="D301" s="36"/>
      <c r="E301" s="25"/>
      <c r="F301" s="25"/>
      <c r="G301" s="26"/>
      <c r="I301" s="100"/>
      <c r="J301" s="88"/>
      <c r="K301" s="55" t="s">
        <v>50</v>
      </c>
      <c r="L301" s="63"/>
      <c r="M301" s="74" t="str">
        <f>""&amp;M$26</f>
        <v/>
      </c>
      <c r="N301" s="74" t="str">
        <f>""&amp;N$26</f>
        <v/>
      </c>
      <c r="O301" s="74" t="str">
        <f>""&amp;O$26</f>
        <v/>
      </c>
    </row>
    <row r="302" spans="1:15" ht="0.2" customHeight="1">
      <c r="A302" s="32">
        <f>COUNTIF(B$20:B302,"*")</f>
        <v>261</v>
      </c>
      <c r="B302" s="33" t="s">
        <v>13</v>
      </c>
      <c r="C302" s="34" t="s">
        <v>48</v>
      </c>
      <c r="D302" s="24"/>
      <c r="E302" s="24"/>
      <c r="F302" s="35"/>
      <c r="G302" s="26"/>
      <c r="I302" s="100"/>
      <c r="J302" s="88"/>
      <c r="K302" s="76" t="s">
        <v>71</v>
      </c>
      <c r="L302" s="77"/>
      <c r="M302" s="115" t="e">
        <f>M$11</f>
        <v>#REF!</v>
      </c>
      <c r="N302" s="115" t="e">
        <f>N$11</f>
        <v>#REF!</v>
      </c>
      <c r="O302" s="115" t="e">
        <f>O$11</f>
        <v>#REF!</v>
      </c>
    </row>
    <row r="303" spans="1:15" ht="0.2" customHeight="1">
      <c r="A303" s="32">
        <f>COUNTIF(B$20:B303,"*")</f>
        <v>262</v>
      </c>
      <c r="B303" s="33" t="s">
        <v>14</v>
      </c>
      <c r="C303" s="34" t="s">
        <v>48</v>
      </c>
      <c r="D303" s="24"/>
      <c r="E303" s="24"/>
      <c r="F303" s="35"/>
      <c r="G303" s="26"/>
      <c r="I303" s="100"/>
      <c r="J303" s="88"/>
      <c r="K303" s="76" t="s">
        <v>72</v>
      </c>
      <c r="L303" s="77"/>
      <c r="M303" s="115" t="e">
        <f>M$12</f>
        <v>#REF!</v>
      </c>
      <c r="N303" s="115" t="e">
        <f>N$12</f>
        <v>#REF!</v>
      </c>
      <c r="O303" s="115" t="e">
        <f>O$12</f>
        <v>#REF!</v>
      </c>
    </row>
    <row r="304" spans="1:15" ht="22.5">
      <c r="A304" s="32">
        <f>COUNTIF(B$20:B304,"*")</f>
        <v>263</v>
      </c>
      <c r="B304" s="99" t="s">
        <v>12</v>
      </c>
      <c r="C304" s="24"/>
      <c r="D304" s="24" t="s">
        <v>2</v>
      </c>
      <c r="E304" s="24"/>
      <c r="F304" s="33" t="s">
        <v>19</v>
      </c>
      <c r="G304" s="59" t="s">
        <v>394</v>
      </c>
      <c r="I304" s="134" t="s">
        <v>126</v>
      </c>
      <c r="J304" s="129" t="s">
        <v>292</v>
      </c>
      <c r="K304" s="78" t="s">
        <v>395</v>
      </c>
      <c r="L304" s="86" t="s">
        <v>32</v>
      </c>
      <c r="M304" s="80">
        <f>((M305+M306)*M308*M309*M310*M311*M312)/100</f>
        <v>0</v>
      </c>
      <c r="N304" s="80">
        <f>((N305+N306)*N308*N309*N310*N311*N312)/100</f>
        <v>0</v>
      </c>
      <c r="O304" s="80">
        <f>((O305+O306)*O308*O309*O310*O311*O312)/100</f>
        <v>0</v>
      </c>
    </row>
    <row r="305" spans="1:15" ht="22.5">
      <c r="A305" s="32">
        <f>COUNTIF(B$20:B305,"*")</f>
        <v>264</v>
      </c>
      <c r="B305" s="99" t="s">
        <v>12</v>
      </c>
      <c r="C305" s="24"/>
      <c r="D305" s="24" t="s">
        <v>2</v>
      </c>
      <c r="E305" s="24"/>
      <c r="F305" s="33" t="s">
        <v>19</v>
      </c>
      <c r="G305" s="59" t="s">
        <v>396</v>
      </c>
      <c r="I305" s="134"/>
      <c r="J305" s="129"/>
      <c r="K305" s="82" t="s">
        <v>397</v>
      </c>
      <c r="L305" s="77" t="s">
        <v>398</v>
      </c>
      <c r="M305" s="118"/>
      <c r="N305" s="118"/>
      <c r="O305" s="118"/>
    </row>
    <row r="306" spans="1:15" ht="22.5">
      <c r="A306" s="32">
        <f>COUNTIF(B$20:B306,"*")</f>
        <v>265</v>
      </c>
      <c r="B306" s="99" t="s">
        <v>12</v>
      </c>
      <c r="C306" s="24"/>
      <c r="D306" s="24" t="s">
        <v>2</v>
      </c>
      <c r="E306" s="24"/>
      <c r="F306" s="33" t="s">
        <v>19</v>
      </c>
      <c r="G306" s="59" t="s">
        <v>399</v>
      </c>
      <c r="I306" s="134"/>
      <c r="J306" s="129"/>
      <c r="K306" s="82" t="s">
        <v>400</v>
      </c>
      <c r="L306" s="77" t="s">
        <v>398</v>
      </c>
      <c r="M306" s="118"/>
      <c r="N306" s="118"/>
      <c r="O306" s="118"/>
    </row>
    <row r="307" spans="1:15" ht="22.5">
      <c r="A307" s="32"/>
      <c r="B307" s="28"/>
      <c r="C307" s="28"/>
      <c r="D307" s="28"/>
      <c r="E307" s="28"/>
      <c r="F307" s="73"/>
      <c r="G307" s="59"/>
      <c r="I307" s="134"/>
      <c r="J307" s="129"/>
      <c r="K307" s="82" t="s">
        <v>401</v>
      </c>
      <c r="L307" s="77"/>
      <c r="M307" s="97"/>
      <c r="N307" s="97"/>
      <c r="O307" s="97"/>
    </row>
    <row r="308" spans="1:15">
      <c r="A308" s="32">
        <f>COUNTIF(B$20:B308,"*")</f>
        <v>266</v>
      </c>
      <c r="B308" s="33" t="s">
        <v>11</v>
      </c>
      <c r="C308" s="24"/>
      <c r="D308" s="24"/>
      <c r="E308" s="24">
        <v>1</v>
      </c>
      <c r="F308" s="33" t="s">
        <v>19</v>
      </c>
      <c r="G308" s="59" t="s">
        <v>402</v>
      </c>
      <c r="I308" s="134"/>
      <c r="J308" s="129"/>
      <c r="K308" s="85" t="s">
        <v>300</v>
      </c>
      <c r="L308" s="77" t="s">
        <v>213</v>
      </c>
      <c r="M308" s="118"/>
      <c r="N308" s="118"/>
      <c r="O308" s="118"/>
    </row>
    <row r="309" spans="1:15" ht="22.5">
      <c r="A309" s="32">
        <f>COUNTIF(B$20:B309,"*")</f>
        <v>267</v>
      </c>
      <c r="B309" s="33" t="s">
        <v>11</v>
      </c>
      <c r="C309" s="24"/>
      <c r="D309" s="24"/>
      <c r="E309" s="24">
        <v>1</v>
      </c>
      <c r="F309" s="33" t="s">
        <v>19</v>
      </c>
      <c r="G309" s="59" t="s">
        <v>403</v>
      </c>
      <c r="I309" s="134"/>
      <c r="J309" s="129"/>
      <c r="K309" s="85" t="s">
        <v>302</v>
      </c>
      <c r="L309" s="77" t="s">
        <v>213</v>
      </c>
      <c r="M309" s="118"/>
      <c r="N309" s="118"/>
      <c r="O309" s="118"/>
    </row>
    <row r="310" spans="1:15">
      <c r="A310" s="32">
        <f>COUNTIF(B$20:B310,"*")</f>
        <v>268</v>
      </c>
      <c r="B310" s="33" t="s">
        <v>11</v>
      </c>
      <c r="C310" s="24"/>
      <c r="D310" s="24"/>
      <c r="E310" s="24">
        <v>1</v>
      </c>
      <c r="F310" s="33" t="s">
        <v>19</v>
      </c>
      <c r="G310" s="59" t="s">
        <v>404</v>
      </c>
      <c r="I310" s="134"/>
      <c r="J310" s="129"/>
      <c r="K310" s="85" t="s">
        <v>304</v>
      </c>
      <c r="L310" s="77" t="s">
        <v>213</v>
      </c>
      <c r="M310" s="118"/>
      <c r="N310" s="118"/>
      <c r="O310" s="118"/>
    </row>
    <row r="311" spans="1:15">
      <c r="A311" s="32">
        <f>COUNTIF(B$20:B311,"*")</f>
        <v>269</v>
      </c>
      <c r="B311" s="33" t="s">
        <v>11</v>
      </c>
      <c r="C311" s="24"/>
      <c r="D311" s="24"/>
      <c r="E311" s="24">
        <v>1</v>
      </c>
      <c r="F311" s="33" t="s">
        <v>19</v>
      </c>
      <c r="G311" s="59" t="s">
        <v>405</v>
      </c>
      <c r="I311" s="134"/>
      <c r="J311" s="129"/>
      <c r="K311" s="85" t="s">
        <v>306</v>
      </c>
      <c r="L311" s="77" t="s">
        <v>213</v>
      </c>
      <c r="M311" s="118"/>
      <c r="N311" s="118"/>
      <c r="O311" s="118"/>
    </row>
    <row r="312" spans="1:15" ht="45">
      <c r="A312" s="32">
        <f>COUNTIF(B$20:B312,"*")</f>
        <v>270</v>
      </c>
      <c r="B312" s="33" t="s">
        <v>11</v>
      </c>
      <c r="C312" s="24"/>
      <c r="D312" s="24"/>
      <c r="E312" s="24">
        <v>1</v>
      </c>
      <c r="F312" s="33" t="s">
        <v>19</v>
      </c>
      <c r="G312" s="59" t="s">
        <v>406</v>
      </c>
      <c r="I312" s="134"/>
      <c r="J312" s="129"/>
      <c r="K312" s="85" t="s">
        <v>308</v>
      </c>
      <c r="L312" s="77" t="s">
        <v>213</v>
      </c>
      <c r="M312" s="118"/>
      <c r="N312" s="118"/>
      <c r="O312" s="118"/>
    </row>
    <row r="313" spans="1:15">
      <c r="A313" s="32">
        <f>COUNTIF(B$20:B313,"*")</f>
        <v>271</v>
      </c>
      <c r="B313" s="99" t="s">
        <v>12</v>
      </c>
      <c r="C313" s="24"/>
      <c r="D313" s="24" t="s">
        <v>2</v>
      </c>
      <c r="E313" s="24"/>
      <c r="F313" s="33" t="s">
        <v>19</v>
      </c>
      <c r="G313" s="59" t="s">
        <v>407</v>
      </c>
      <c r="I313" s="134" t="s">
        <v>144</v>
      </c>
      <c r="J313" s="129" t="s">
        <v>310</v>
      </c>
      <c r="K313" s="78" t="s">
        <v>408</v>
      </c>
      <c r="L313" s="86" t="s">
        <v>32</v>
      </c>
      <c r="M313" s="80">
        <f>IF(M30&gt;0,(M315*M316)/M30,0)</f>
        <v>0</v>
      </c>
      <c r="N313" s="80">
        <f>IF(N30&gt;0,(N315*N316)/N30,0)</f>
        <v>0</v>
      </c>
      <c r="O313" s="80">
        <f>IF(O30&gt;0,(O315*O316)/O30,0)</f>
        <v>0</v>
      </c>
    </row>
    <row r="314" spans="1:15">
      <c r="A314" s="32">
        <f>COUNTIF(B$20:B314,"*")</f>
        <v>272</v>
      </c>
      <c r="B314" s="33" t="s">
        <v>11</v>
      </c>
      <c r="C314" s="24"/>
      <c r="D314" s="24"/>
      <c r="E314" s="25" t="s">
        <v>5</v>
      </c>
      <c r="F314" s="33" t="s">
        <v>19</v>
      </c>
      <c r="G314" s="59" t="s">
        <v>409</v>
      </c>
      <c r="I314" s="134"/>
      <c r="J314" s="129"/>
      <c r="K314" s="82" t="s">
        <v>410</v>
      </c>
      <c r="L314" s="63" t="s">
        <v>37</v>
      </c>
      <c r="M314" s="103"/>
      <c r="N314" s="103"/>
      <c r="O314" s="103"/>
    </row>
    <row r="315" spans="1:15">
      <c r="A315" s="32">
        <f>COUNTIF(B$20:B315,"*")</f>
        <v>273</v>
      </c>
      <c r="B315" s="33" t="s">
        <v>11</v>
      </c>
      <c r="C315" s="24"/>
      <c r="D315" s="24"/>
      <c r="E315" s="24" t="s">
        <v>4</v>
      </c>
      <c r="F315" s="33" t="s">
        <v>19</v>
      </c>
      <c r="G315" s="59" t="s">
        <v>411</v>
      </c>
      <c r="I315" s="134"/>
      <c r="J315" s="129"/>
      <c r="K315" s="82" t="s">
        <v>412</v>
      </c>
      <c r="L315" s="77" t="s">
        <v>119</v>
      </c>
      <c r="M315" s="93">
        <f>IFERROR(M30/M314,0)</f>
        <v>0</v>
      </c>
      <c r="N315" s="93">
        <f>IFERROR(N30/N314,0)</f>
        <v>0</v>
      </c>
      <c r="O315" s="93">
        <f>IFERROR(O30/O314,0)</f>
        <v>0</v>
      </c>
    </row>
    <row r="316" spans="1:15">
      <c r="A316" s="32">
        <f>COUNTIF(B$20:B316,"*")</f>
        <v>274</v>
      </c>
      <c r="B316" s="99" t="s">
        <v>12</v>
      </c>
      <c r="C316" s="24"/>
      <c r="D316" s="24" t="s">
        <v>2</v>
      </c>
      <c r="E316" s="24"/>
      <c r="F316" s="33" t="s">
        <v>19</v>
      </c>
      <c r="G316" s="59" t="s">
        <v>413</v>
      </c>
      <c r="I316" s="134"/>
      <c r="J316" s="129"/>
      <c r="K316" s="82" t="s">
        <v>414</v>
      </c>
      <c r="L316" s="77" t="s">
        <v>317</v>
      </c>
      <c r="M316" s="118"/>
      <c r="N316" s="118"/>
      <c r="O316" s="118"/>
    </row>
    <row r="317" spans="1:15" ht="0.2" customHeight="1">
      <c r="A317" s="23" t="s">
        <v>22</v>
      </c>
      <c r="B317" s="23"/>
      <c r="C317" s="23" t="s">
        <v>29</v>
      </c>
      <c r="D317" s="24"/>
      <c r="E317" s="24"/>
      <c r="F317" s="33"/>
      <c r="G317" s="59"/>
      <c r="I317" s="100"/>
      <c r="J317" s="88"/>
      <c r="K317" s="55"/>
      <c r="L317" s="70"/>
      <c r="M317" s="114">
        <f>M$8+$L$1*16</f>
        <v>49</v>
      </c>
      <c r="N317" s="114">
        <f>N$8+$L$1*16</f>
        <v>50</v>
      </c>
      <c r="O317" s="114">
        <f>O$8+$L$1*16</f>
        <v>51</v>
      </c>
    </row>
    <row r="318" spans="1:15" ht="0.2" customHeight="1">
      <c r="A318" s="32">
        <f>COUNTIF(B$20:B318,"*")</f>
        <v>275</v>
      </c>
      <c r="B318" s="33" t="s">
        <v>9</v>
      </c>
      <c r="C318" s="34" t="s">
        <v>48</v>
      </c>
      <c r="D318" s="24"/>
      <c r="E318" s="24"/>
      <c r="F318" s="33"/>
      <c r="G318" s="59"/>
      <c r="I318" s="100"/>
      <c r="J318" s="88"/>
      <c r="K318" s="55" t="s">
        <v>25</v>
      </c>
      <c r="L318" s="63"/>
      <c r="M318" s="74" t="str">
        <f>""&amp;M$20</f>
        <v/>
      </c>
      <c r="N318" s="74" t="str">
        <f>""&amp;N$20</f>
        <v/>
      </c>
      <c r="O318" s="74" t="str">
        <f>""&amp;O$20</f>
        <v/>
      </c>
    </row>
    <row r="319" spans="1:15" ht="0.2" customHeight="1">
      <c r="A319" s="32">
        <f>COUNTIF(B$20:B319,"*")</f>
        <v>276</v>
      </c>
      <c r="B319" s="33" t="s">
        <v>8</v>
      </c>
      <c r="C319" s="34" t="s">
        <v>48</v>
      </c>
      <c r="D319" s="24"/>
      <c r="E319" s="24"/>
      <c r="F319" s="33"/>
      <c r="G319" s="59"/>
      <c r="I319" s="100"/>
      <c r="J319" s="88"/>
      <c r="K319" s="55" t="s">
        <v>23</v>
      </c>
      <c r="L319" s="63"/>
      <c r="M319" s="74" t="str">
        <f>""&amp;M$24</f>
        <v/>
      </c>
      <c r="N319" s="74" t="str">
        <f>""&amp;N$24</f>
        <v/>
      </c>
      <c r="O319" s="74" t="str">
        <f>""&amp;O$24</f>
        <v/>
      </c>
    </row>
    <row r="320" spans="1:15" ht="0.2" customHeight="1">
      <c r="A320" s="32">
        <f>COUNTIF(B$20:B320,"*")</f>
        <v>277</v>
      </c>
      <c r="B320" s="57" t="s">
        <v>10</v>
      </c>
      <c r="C320" s="34" t="s">
        <v>48</v>
      </c>
      <c r="D320" s="36"/>
      <c r="E320" s="25"/>
      <c r="F320" s="25"/>
      <c r="G320" s="26"/>
      <c r="I320" s="100"/>
      <c r="J320" s="88"/>
      <c r="K320" s="55" t="s">
        <v>50</v>
      </c>
      <c r="L320" s="63"/>
      <c r="M320" s="74" t="str">
        <f>""&amp;M$26</f>
        <v/>
      </c>
      <c r="N320" s="74" t="str">
        <f>""&amp;N$26</f>
        <v/>
      </c>
      <c r="O320" s="74" t="str">
        <f>""&amp;O$26</f>
        <v/>
      </c>
    </row>
    <row r="321" spans="1:15" ht="0.2" customHeight="1">
      <c r="A321" s="32">
        <f>COUNTIF(B$20:B321,"*")</f>
        <v>278</v>
      </c>
      <c r="B321" s="33" t="s">
        <v>13</v>
      </c>
      <c r="C321" s="34" t="s">
        <v>48</v>
      </c>
      <c r="D321" s="24"/>
      <c r="E321" s="24"/>
      <c r="F321" s="35"/>
      <c r="G321" s="26"/>
      <c r="I321" s="100"/>
      <c r="J321" s="88"/>
      <c r="K321" s="76" t="s">
        <v>71</v>
      </c>
      <c r="L321" s="77"/>
      <c r="M321" s="115" t="e">
        <f>M$11</f>
        <v>#REF!</v>
      </c>
      <c r="N321" s="115" t="e">
        <f>N$11</f>
        <v>#REF!</v>
      </c>
      <c r="O321" s="115" t="e">
        <f>O$11</f>
        <v>#REF!</v>
      </c>
    </row>
    <row r="322" spans="1:15" ht="0.2" customHeight="1">
      <c r="A322" s="32">
        <f>COUNTIF(B$20:B322,"*")</f>
        <v>279</v>
      </c>
      <c r="B322" s="33" t="s">
        <v>14</v>
      </c>
      <c r="C322" s="34" t="s">
        <v>48</v>
      </c>
      <c r="D322" s="24"/>
      <c r="E322" s="24"/>
      <c r="F322" s="35"/>
      <c r="G322" s="26"/>
      <c r="I322" s="100"/>
      <c r="J322" s="88"/>
      <c r="K322" s="76" t="s">
        <v>72</v>
      </c>
      <c r="L322" s="77"/>
      <c r="M322" s="115" t="e">
        <f>M$12</f>
        <v>#REF!</v>
      </c>
      <c r="N322" s="115" t="e">
        <f>N$12</f>
        <v>#REF!</v>
      </c>
      <c r="O322" s="115" t="e">
        <f>O$12</f>
        <v>#REF!</v>
      </c>
    </row>
    <row r="323" spans="1:15">
      <c r="A323" s="32">
        <f>COUNTIF(B$20:B323,"*")</f>
        <v>280</v>
      </c>
      <c r="B323" s="99" t="s">
        <v>12</v>
      </c>
      <c r="C323" s="24"/>
      <c r="D323" s="24" t="s">
        <v>2</v>
      </c>
      <c r="E323" s="24"/>
      <c r="F323" s="33" t="s">
        <v>19</v>
      </c>
      <c r="G323" s="59" t="s">
        <v>415</v>
      </c>
      <c r="I323" s="134" t="s">
        <v>148</v>
      </c>
      <c r="J323" s="129" t="s">
        <v>319</v>
      </c>
      <c r="K323" s="78" t="s">
        <v>320</v>
      </c>
      <c r="L323" s="86" t="s">
        <v>32</v>
      </c>
      <c r="M323" s="80">
        <f>IF(AND(M324="да",M30&gt;0),M325*M326/M327,0)</f>
        <v>0</v>
      </c>
      <c r="N323" s="80">
        <f>IF(AND(N324="да",N30&gt;0),N325*N326/N327,0)</f>
        <v>0</v>
      </c>
      <c r="O323" s="80">
        <f>IF(AND(O324="да",O30&gt;0),O325*O326/O327,0)</f>
        <v>0</v>
      </c>
    </row>
    <row r="324" spans="1:15">
      <c r="A324" s="32">
        <f>COUNTIF(B$20:B324,"*")</f>
        <v>281</v>
      </c>
      <c r="B324" s="33" t="s">
        <v>321</v>
      </c>
      <c r="C324" s="34" t="s">
        <v>48</v>
      </c>
      <c r="D324" s="24"/>
      <c r="E324" s="24"/>
      <c r="F324" s="89"/>
      <c r="G324" s="59"/>
      <c r="I324" s="134"/>
      <c r="J324" s="129"/>
      <c r="K324" s="82" t="s">
        <v>322</v>
      </c>
      <c r="L324" s="77" t="s">
        <v>178</v>
      </c>
      <c r="M324" s="116"/>
      <c r="N324" s="116"/>
      <c r="O324" s="116"/>
    </row>
    <row r="325" spans="1:15">
      <c r="A325" s="32">
        <f>COUNTIF(B$20:B325,"*")</f>
        <v>282</v>
      </c>
      <c r="B325" s="33" t="s">
        <v>11</v>
      </c>
      <c r="C325" s="24"/>
      <c r="D325" s="24"/>
      <c r="E325" s="24" t="s">
        <v>4</v>
      </c>
      <c r="F325" s="33" t="s">
        <v>19</v>
      </c>
      <c r="G325" s="59" t="s">
        <v>416</v>
      </c>
      <c r="I325" s="134"/>
      <c r="J325" s="129"/>
      <c r="K325" s="82" t="s">
        <v>324</v>
      </c>
      <c r="L325" s="77" t="s">
        <v>119</v>
      </c>
      <c r="M325" s="103"/>
      <c r="N325" s="103"/>
      <c r="O325" s="103"/>
    </row>
    <row r="326" spans="1:15">
      <c r="A326" s="32">
        <f>COUNTIF(B$20:B326,"*")</f>
        <v>283</v>
      </c>
      <c r="B326" s="99" t="s">
        <v>12</v>
      </c>
      <c r="C326" s="24"/>
      <c r="D326" s="24" t="s">
        <v>2</v>
      </c>
      <c r="E326" s="24"/>
      <c r="F326" s="33" t="s">
        <v>19</v>
      </c>
      <c r="G326" s="59" t="s">
        <v>417</v>
      </c>
      <c r="I326" s="134"/>
      <c r="J326" s="129"/>
      <c r="K326" s="82" t="s">
        <v>326</v>
      </c>
      <c r="L326" s="77" t="s">
        <v>122</v>
      </c>
      <c r="M326" s="118"/>
      <c r="N326" s="118"/>
      <c r="O326" s="118"/>
    </row>
    <row r="327" spans="1:15">
      <c r="A327" s="32">
        <f>COUNTIF(B$20:B327,"*")</f>
        <v>284</v>
      </c>
      <c r="B327" s="33" t="s">
        <v>11</v>
      </c>
      <c r="C327" s="24"/>
      <c r="D327" s="24"/>
      <c r="E327" s="25" t="s">
        <v>6</v>
      </c>
      <c r="F327" s="33" t="s">
        <v>19</v>
      </c>
      <c r="G327" s="59" t="s">
        <v>418</v>
      </c>
      <c r="I327" s="134"/>
      <c r="J327" s="129"/>
      <c r="K327" s="82" t="s">
        <v>328</v>
      </c>
      <c r="L327" s="63" t="s">
        <v>36</v>
      </c>
      <c r="M327" s="103"/>
      <c r="N327" s="103"/>
      <c r="O327" s="103"/>
    </row>
    <row r="328" spans="1:15" ht="22.5">
      <c r="A328" s="32">
        <f>COUNTIF(B$20:B328,"*")</f>
        <v>285</v>
      </c>
      <c r="B328" s="33" t="s">
        <v>11</v>
      </c>
      <c r="C328" s="24"/>
      <c r="D328" s="24"/>
      <c r="E328" s="24">
        <v>1</v>
      </c>
      <c r="F328" s="33" t="s">
        <v>19</v>
      </c>
      <c r="G328" s="59" t="s">
        <v>419</v>
      </c>
      <c r="I328" s="134"/>
      <c r="J328" s="129"/>
      <c r="K328" s="82" t="s">
        <v>330</v>
      </c>
      <c r="L328" s="77" t="s">
        <v>331</v>
      </c>
      <c r="M328" s="103"/>
      <c r="N328" s="103"/>
      <c r="O328" s="103"/>
    </row>
    <row r="329" spans="1:15" ht="0.2" customHeight="1">
      <c r="A329" s="23" t="s">
        <v>22</v>
      </c>
      <c r="B329" s="23"/>
      <c r="C329" s="23" t="s">
        <v>29</v>
      </c>
      <c r="D329" s="24"/>
      <c r="E329" s="24"/>
      <c r="F329" s="33"/>
      <c r="G329" s="59"/>
      <c r="I329" s="100"/>
      <c r="J329" s="88"/>
      <c r="K329" s="55"/>
      <c r="L329" s="70"/>
      <c r="M329" s="114">
        <f>M$8+$L$1*17</f>
        <v>52</v>
      </c>
      <c r="N329" s="114">
        <f>N$8+$L$1*17</f>
        <v>53</v>
      </c>
      <c r="O329" s="114">
        <f>O$8+$L$1*17</f>
        <v>54</v>
      </c>
    </row>
    <row r="330" spans="1:15" ht="0.2" customHeight="1">
      <c r="A330" s="32">
        <f>COUNTIF(B$20:B330,"*")</f>
        <v>286</v>
      </c>
      <c r="B330" s="33" t="s">
        <v>9</v>
      </c>
      <c r="C330" s="34" t="s">
        <v>48</v>
      </c>
      <c r="D330" s="24"/>
      <c r="E330" s="24"/>
      <c r="F330" s="33"/>
      <c r="G330" s="59"/>
      <c r="I330" s="100"/>
      <c r="J330" s="88"/>
      <c r="K330" s="55" t="s">
        <v>25</v>
      </c>
      <c r="L330" s="63"/>
      <c r="M330" s="74" t="str">
        <f>""&amp;M$20</f>
        <v/>
      </c>
      <c r="N330" s="74" t="str">
        <f>""&amp;N$20</f>
        <v/>
      </c>
      <c r="O330" s="74" t="str">
        <f>""&amp;O$20</f>
        <v/>
      </c>
    </row>
    <row r="331" spans="1:15" ht="0.2" customHeight="1">
      <c r="A331" s="32">
        <f>COUNTIF(B$20:B331,"*")</f>
        <v>287</v>
      </c>
      <c r="B331" s="33" t="s">
        <v>8</v>
      </c>
      <c r="C331" s="34" t="s">
        <v>48</v>
      </c>
      <c r="D331" s="24"/>
      <c r="E331" s="24"/>
      <c r="F331" s="33"/>
      <c r="G331" s="59"/>
      <c r="I331" s="100"/>
      <c r="J331" s="88"/>
      <c r="K331" s="55" t="s">
        <v>23</v>
      </c>
      <c r="L331" s="63"/>
      <c r="M331" s="74" t="str">
        <f>""&amp;M$24</f>
        <v/>
      </c>
      <c r="N331" s="74" t="str">
        <f>""&amp;N$24</f>
        <v/>
      </c>
      <c r="O331" s="74" t="str">
        <f>""&amp;O$24</f>
        <v/>
      </c>
    </row>
    <row r="332" spans="1:15" ht="0.2" customHeight="1">
      <c r="A332" s="32">
        <f>COUNTIF(B$20:B332,"*")</f>
        <v>288</v>
      </c>
      <c r="B332" s="57" t="s">
        <v>10</v>
      </c>
      <c r="C332" s="34" t="s">
        <v>48</v>
      </c>
      <c r="D332" s="36"/>
      <c r="E332" s="25"/>
      <c r="F332" s="25"/>
      <c r="G332" s="26"/>
      <c r="I332" s="100"/>
      <c r="J332" s="88"/>
      <c r="K332" s="55" t="s">
        <v>50</v>
      </c>
      <c r="L332" s="63"/>
      <c r="M332" s="74" t="str">
        <f>""&amp;M$26</f>
        <v/>
      </c>
      <c r="N332" s="74" t="str">
        <f>""&amp;N$26</f>
        <v/>
      </c>
      <c r="O332" s="74" t="str">
        <f>""&amp;O$26</f>
        <v/>
      </c>
    </row>
    <row r="333" spans="1:15" ht="0.2" customHeight="1">
      <c r="A333" s="32">
        <f>COUNTIF(B$20:B333,"*")</f>
        <v>289</v>
      </c>
      <c r="B333" s="33" t="s">
        <v>13</v>
      </c>
      <c r="C333" s="34" t="s">
        <v>48</v>
      </c>
      <c r="D333" s="24"/>
      <c r="E333" s="24"/>
      <c r="F333" s="35"/>
      <c r="G333" s="26"/>
      <c r="I333" s="100"/>
      <c r="J333" s="88"/>
      <c r="K333" s="76" t="s">
        <v>71</v>
      </c>
      <c r="L333" s="77"/>
      <c r="M333" s="115" t="e">
        <f>M$11</f>
        <v>#REF!</v>
      </c>
      <c r="N333" s="115" t="e">
        <f>N$11</f>
        <v>#REF!</v>
      </c>
      <c r="O333" s="115" t="e">
        <f>O$11</f>
        <v>#REF!</v>
      </c>
    </row>
    <row r="334" spans="1:15" ht="0.2" customHeight="1">
      <c r="A334" s="32">
        <f>COUNTIF(B$20:B334,"*")</f>
        <v>290</v>
      </c>
      <c r="B334" s="33" t="s">
        <v>14</v>
      </c>
      <c r="C334" s="34" t="s">
        <v>48</v>
      </c>
      <c r="D334" s="24"/>
      <c r="E334" s="24"/>
      <c r="F334" s="35"/>
      <c r="G334" s="26"/>
      <c r="I334" s="100"/>
      <c r="J334" s="88"/>
      <c r="K334" s="76" t="s">
        <v>72</v>
      </c>
      <c r="L334" s="77"/>
      <c r="M334" s="115" t="e">
        <f>M$12</f>
        <v>#REF!</v>
      </c>
      <c r="N334" s="115" t="e">
        <f>N$12</f>
        <v>#REF!</v>
      </c>
      <c r="O334" s="115" t="e">
        <f>O$12</f>
        <v>#REF!</v>
      </c>
    </row>
    <row r="335" spans="1:15">
      <c r="A335" s="32">
        <f>COUNTIF(B$20:B335,"*")</f>
        <v>291</v>
      </c>
      <c r="B335" s="99" t="s">
        <v>12</v>
      </c>
      <c r="C335" s="24"/>
      <c r="D335" s="24" t="s">
        <v>2</v>
      </c>
      <c r="E335" s="24"/>
      <c r="F335" s="33" t="s">
        <v>19</v>
      </c>
      <c r="G335" s="59" t="s">
        <v>420</v>
      </c>
      <c r="I335" s="100" t="s">
        <v>192</v>
      </c>
      <c r="J335" s="88" t="s">
        <v>145</v>
      </c>
      <c r="K335" s="78" t="s">
        <v>146</v>
      </c>
      <c r="L335" s="86" t="s">
        <v>32</v>
      </c>
      <c r="M335" s="80">
        <f>M236+M248+M267+M304+M313+M323</f>
        <v>0</v>
      </c>
      <c r="N335" s="80">
        <f>N236+N248+N267+N304+N313+N323</f>
        <v>0</v>
      </c>
      <c r="O335" s="80">
        <f>O236+O248+O267+O304+O313+O323</f>
        <v>0</v>
      </c>
    </row>
    <row r="336" spans="1:15" ht="22.5">
      <c r="A336" s="32">
        <f>COUNTIF(B$20:B336,"*")</f>
        <v>292</v>
      </c>
      <c r="B336" s="33" t="s">
        <v>11</v>
      </c>
      <c r="C336" s="24"/>
      <c r="D336" s="24"/>
      <c r="E336" s="24" t="s">
        <v>84</v>
      </c>
      <c r="F336" s="33" t="s">
        <v>19</v>
      </c>
      <c r="G336" s="59" t="s">
        <v>421</v>
      </c>
      <c r="I336" s="100" t="s">
        <v>196</v>
      </c>
      <c r="J336" s="88" t="s">
        <v>193</v>
      </c>
      <c r="K336" s="78" t="s">
        <v>194</v>
      </c>
      <c r="L336" s="86" t="s">
        <v>84</v>
      </c>
      <c r="M336" s="80">
        <f t="shared" ref="M336:O337" si="5">M126</f>
        <v>0</v>
      </c>
      <c r="N336" s="80">
        <f t="shared" si="5"/>
        <v>0</v>
      </c>
      <c r="O336" s="80">
        <f t="shared" si="5"/>
        <v>0</v>
      </c>
    </row>
    <row r="337" spans="1:19">
      <c r="A337" s="32">
        <f>COUNTIF(B$20:B337,"*")</f>
        <v>293</v>
      </c>
      <c r="B337" s="33" t="s">
        <v>11</v>
      </c>
      <c r="C337" s="24"/>
      <c r="D337" s="24"/>
      <c r="E337" s="24" t="s">
        <v>84</v>
      </c>
      <c r="F337" s="33" t="s">
        <v>19</v>
      </c>
      <c r="G337" s="59" t="s">
        <v>422</v>
      </c>
      <c r="I337" s="100" t="s">
        <v>335</v>
      </c>
      <c r="J337" s="88" t="s">
        <v>197</v>
      </c>
      <c r="K337" s="78" t="s">
        <v>198</v>
      </c>
      <c r="L337" s="86" t="s">
        <v>84</v>
      </c>
      <c r="M337" s="80">
        <f t="shared" si="5"/>
        <v>0</v>
      </c>
      <c r="N337" s="80">
        <f t="shared" si="5"/>
        <v>0</v>
      </c>
      <c r="O337" s="80">
        <f t="shared" si="5"/>
        <v>0</v>
      </c>
    </row>
    <row r="338" spans="1:19">
      <c r="A338" s="15"/>
      <c r="B338" s="15"/>
      <c r="C338" s="15"/>
      <c r="D338" s="15"/>
      <c r="E338" s="15"/>
      <c r="F338" s="15"/>
      <c r="G338" s="16"/>
      <c r="I338" s="18"/>
      <c r="J338" s="101" t="s">
        <v>39</v>
      </c>
      <c r="K338" s="18"/>
      <c r="L338" s="18"/>
      <c r="M338" s="105"/>
      <c r="N338" s="105"/>
      <c r="O338" s="105"/>
      <c r="P338" s="18"/>
    </row>
    <row r="339" spans="1:19" ht="38.25" customHeight="1">
      <c r="A339" s="15"/>
      <c r="B339" s="15"/>
      <c r="C339" s="15"/>
      <c r="D339" s="15"/>
      <c r="E339" s="15"/>
      <c r="F339" s="15"/>
      <c r="G339" s="16"/>
      <c r="I339" s="135" t="str">
        <f>"Заказчик " &amp; CHAR(10) &amp; '[1]Общая информация'!$K$13 &amp; CHAR(10) &amp; "____________________"</f>
        <v>Заказчик 
____________________</v>
      </c>
      <c r="J339" s="135"/>
      <c r="K339" s="136" t="str">
        <f>"Исполнитель " &amp; CHAR(10) &amp; org &amp; CHAR(10) &amp; "____________________"</f>
        <v>Исполнитель 
____________________</v>
      </c>
      <c r="L339" s="136"/>
      <c r="M339" s="105"/>
      <c r="N339" s="105"/>
      <c r="O339" s="105"/>
      <c r="P339" s="18"/>
      <c r="R339" s="102"/>
      <c r="S339" s="102"/>
    </row>
    <row r="340" spans="1:19">
      <c r="I340" s="18"/>
      <c r="J340" s="18"/>
      <c r="K340" s="18"/>
      <c r="L340" s="18"/>
      <c r="M340" s="105"/>
      <c r="N340" s="105"/>
      <c r="O340" s="105"/>
      <c r="P340" s="18"/>
    </row>
  </sheetData>
  <sheetProtection formatColumns="0" formatRows="0" autoFilter="0"/>
  <customSheetViews>
    <customSheetView guid="{D7D9E20E-80CE-494F-9E26-A5BCD648F3AB}" scale="85" showPageBreaks="1" showGridLines="0" printArea="1" hiddenRows="1" hiddenColumns="1" topLeftCell="H14">
      <pane xSplit="5" ySplit="26" topLeftCell="M41" activePane="bottomRight" state="frozen"/>
      <selection pane="bottomRight" activeCell="S23" sqref="S23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1"/>
    </customSheetView>
    <customSheetView guid="{755A9E44-A8D9-4ACB-A07C-9AE3A2B58F09}" scale="70" showPageBreaks="1" showGridLines="0" printArea="1" hiddenRows="1" hiddenColumns="1" topLeftCell="H14">
      <pane xSplit="5" ySplit="26" topLeftCell="M41" activePane="bottomRight" state="frozen"/>
      <selection pane="bottomRight" activeCell="P45" sqref="P4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2"/>
    </customSheetView>
    <customSheetView guid="{65570A8C-7E82-49D1-A6FD-413B2299BD1E}" scale="70" showGridLines="0" hiddenRows="1" hiddenColumns="1" topLeftCell="H14">
      <pane xSplit="5" ySplit="24" topLeftCell="M39" activePane="bottomRight" state="frozen"/>
      <selection pane="bottomRight" activeCell="U238" sqref="U238"/>
      <rowBreaks count="1" manualBreakCount="1">
        <brk id="199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3"/>
    </customSheetView>
    <customSheetView guid="{9BD0E42A-D3F4-466C-B2B0-0D99D71E4BFD}" scale="70" showPageBreaks="1" showGridLines="0" printArea="1" hiddenRows="1" hiddenColumns="1" topLeftCell="H14">
      <pane xSplit="5" ySplit="24" topLeftCell="M39" activePane="bottomRight" state="frozen"/>
      <selection pane="bottomRight" activeCell="U238" sqref="U238"/>
      <rowBreaks count="1" manualBreakCount="1">
        <brk id="199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4"/>
    </customSheetView>
  </customSheetViews>
  <mergeCells count="48">
    <mergeCell ref="I339:J339"/>
    <mergeCell ref="K339:L339"/>
    <mergeCell ref="I304:I312"/>
    <mergeCell ref="J304:J312"/>
    <mergeCell ref="I313:I316"/>
    <mergeCell ref="J313:J316"/>
    <mergeCell ref="I323:I328"/>
    <mergeCell ref="J323:J328"/>
    <mergeCell ref="I236:I260"/>
    <mergeCell ref="J236:J260"/>
    <mergeCell ref="I267:I297"/>
    <mergeCell ref="J267:J297"/>
    <mergeCell ref="K284:K285"/>
    <mergeCell ref="K286:K287"/>
    <mergeCell ref="K291:K292"/>
    <mergeCell ref="K293:K294"/>
    <mergeCell ref="K295:K296"/>
    <mergeCell ref="I202:I210"/>
    <mergeCell ref="J202:J210"/>
    <mergeCell ref="I211:I214"/>
    <mergeCell ref="J211:J214"/>
    <mergeCell ref="I221:I226"/>
    <mergeCell ref="J221:J226"/>
    <mergeCell ref="I134:I158"/>
    <mergeCell ref="J134:J158"/>
    <mergeCell ref="I165:I195"/>
    <mergeCell ref="J165:J195"/>
    <mergeCell ref="K182:K183"/>
    <mergeCell ref="K184:K185"/>
    <mergeCell ref="K189:K190"/>
    <mergeCell ref="K191:K192"/>
    <mergeCell ref="K193:K194"/>
    <mergeCell ref="I68:I71"/>
    <mergeCell ref="J68:J71"/>
    <mergeCell ref="I72:I79"/>
    <mergeCell ref="J72:J79"/>
    <mergeCell ref="I87:I119"/>
    <mergeCell ref="J87:J119"/>
    <mergeCell ref="I20:J27"/>
    <mergeCell ref="I28:J30"/>
    <mergeCell ref="I31:J34"/>
    <mergeCell ref="I41:I61"/>
    <mergeCell ref="J41:J61"/>
    <mergeCell ref="K48:K49"/>
    <mergeCell ref="K50:K51"/>
    <mergeCell ref="K55:K56"/>
    <mergeCell ref="K57:K58"/>
    <mergeCell ref="K59:K60"/>
  </mergeCells>
  <pageMargins left="0.70866141732283472" right="0.70866141732283472" top="0.55118110236220474" bottom="0.55118110236220474" header="0.31496062992125984" footer="0.31496062992125984"/>
  <pageSetup paperSize="9" scale="43" fitToWidth="0" fitToHeight="2" orientation="portrait" r:id="rId5"/>
  <rowBreaks count="1" manualBreakCount="1">
    <brk id="201" min="8" max="14" man="1"/>
  </rowBreaks>
  <customProperties>
    <customPr name="_pios_id" r:id="rId6"/>
  </customProperties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</vt:i4>
      </vt:variant>
    </vt:vector>
  </HeadingPairs>
  <TitlesOfParts>
    <vt:vector size="53" baseType="lpstr">
      <vt:lpstr> Калькуляция</vt:lpstr>
      <vt:lpstr>DIC_COL1_List13</vt:lpstr>
      <vt:lpstr>DIC_COL10_List13</vt:lpstr>
      <vt:lpstr>DIC_COL11_List13</vt:lpstr>
      <vt:lpstr>DIC_COL12_List13</vt:lpstr>
      <vt:lpstr>DIC_COL13_List13</vt:lpstr>
      <vt:lpstr>DIC_COL14_List13</vt:lpstr>
      <vt:lpstr>DIC_COL15_List13</vt:lpstr>
      <vt:lpstr>DIC_COL16_List13</vt:lpstr>
      <vt:lpstr>DIC_COL17_List13</vt:lpstr>
      <vt:lpstr>DIC_COL18_List13</vt:lpstr>
      <vt:lpstr>DIC_COL2_List13</vt:lpstr>
      <vt:lpstr>DIC_COL3_List13</vt:lpstr>
      <vt:lpstr>DIC_COL4_List13</vt:lpstr>
      <vt:lpstr>DIC_COL5_List13</vt:lpstr>
      <vt:lpstr>DIC_COL6_List13</vt:lpstr>
      <vt:lpstr>DIC_COL7_List13</vt:lpstr>
      <vt:lpstr>DIC_COL8_List13</vt:lpstr>
      <vt:lpstr>DIC_COL9_List13</vt:lpstr>
      <vt:lpstr>DIC_ROW_List13</vt:lpstr>
      <vt:lpstr>List13_check_range1</vt:lpstr>
      <vt:lpstr>List13_check_range2</vt:lpstr>
      <vt:lpstr>List13_check_range3</vt:lpstr>
      <vt:lpstr>List13_check_range4</vt:lpstr>
      <vt:lpstr>List13_check_range5</vt:lpstr>
      <vt:lpstr>List13_check_rows</vt:lpstr>
      <vt:lpstr>List13_first_column</vt:lpstr>
      <vt:lpstr>List13_id_col</vt:lpstr>
      <vt:lpstr>List13_id_type_mine_range</vt:lpstr>
      <vt:lpstr>List13_tariff_rows</vt:lpstr>
      <vt:lpstr>List13_usl_range</vt:lpstr>
      <vt:lpstr>LOAD_List13</vt:lpstr>
      <vt:lpstr>LOAD1_List13</vt:lpstr>
      <vt:lpstr>LOAD10_List13</vt:lpstr>
      <vt:lpstr>LOAD11_List13</vt:lpstr>
      <vt:lpstr>LOAD12_List13</vt:lpstr>
      <vt:lpstr>LOAD13_List13</vt:lpstr>
      <vt:lpstr>LOAD14_List13</vt:lpstr>
      <vt:lpstr>LOAD15_List13</vt:lpstr>
      <vt:lpstr>LOAD16_List13</vt:lpstr>
      <vt:lpstr>LOAD17_List13</vt:lpstr>
      <vt:lpstr>LOAD18_List13</vt:lpstr>
      <vt:lpstr>LOAD2_List13</vt:lpstr>
      <vt:lpstr>LOAD3_List13</vt:lpstr>
      <vt:lpstr>LOAD4_List13</vt:lpstr>
      <vt:lpstr>LOAD5_List13</vt:lpstr>
      <vt:lpstr>LOAD6_List13</vt:lpstr>
      <vt:lpstr>LOAD7_List13</vt:lpstr>
      <vt:lpstr>LOAD8_List13</vt:lpstr>
      <vt:lpstr>LOAD9_List13</vt:lpstr>
      <vt:lpstr>pIns_List13</vt:lpstr>
      <vt:lpstr>WITHOUT_PP_LOAD</vt:lpstr>
      <vt:lpstr>' Калькуляция'!Область_печати</vt:lpstr>
    </vt:vector>
  </TitlesOfParts>
  <Company>RN-Inform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Дроздов Дмитрий Валерьевич</dc:creator>
  <cp:lastModifiedBy>Богданов Иван Валерьевич</cp:lastModifiedBy>
  <dcterms:created xsi:type="dcterms:W3CDTF">2018-08-23T11:38:27Z</dcterms:created>
  <dcterms:modified xsi:type="dcterms:W3CDTF">2025-04-09T07:36:04Z</dcterms:modified>
</cp:coreProperties>
</file>