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" sheetId="26" r:id="rId1"/>
    <sheet name="Приложение 1 к форме 8" sheetId="20" r:id="rId2"/>
    <sheet name="Приложение 2 к форме 8" sheetId="21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3">'Приложение 3 к форме 8'!$A$1:$I$134</definedName>
    <definedName name="_xlnm.Print_Area" localSheetId="0">'Форма 8'!$A$1:$W$47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4" i="26" l="1"/>
  <c r="O14" i="26"/>
  <c r="G131" i="23" l="1"/>
  <c r="F130" i="23"/>
  <c r="F129" i="23"/>
  <c r="F128" i="23"/>
  <c r="F127" i="23"/>
  <c r="F126" i="23"/>
  <c r="I125" i="23"/>
  <c r="I124" i="23"/>
  <c r="F123" i="23"/>
  <c r="F122" i="23"/>
  <c r="I121" i="23"/>
  <c r="I120" i="23"/>
  <c r="F119" i="23"/>
  <c r="I118" i="23"/>
  <c r="I117" i="23"/>
  <c r="I116" i="23"/>
  <c r="I115" i="23"/>
  <c r="I114" i="23"/>
  <c r="I113" i="23"/>
  <c r="I112" i="23"/>
  <c r="F111" i="23"/>
  <c r="F110" i="23"/>
  <c r="I109" i="23"/>
  <c r="I108" i="23"/>
  <c r="F107" i="23"/>
  <c r="I106" i="23"/>
  <c r="I105" i="23"/>
  <c r="F104" i="23"/>
  <c r="F103" i="23"/>
  <c r="F102" i="23"/>
  <c r="I101" i="23"/>
  <c r="I100" i="23"/>
  <c r="F99" i="23"/>
  <c r="F98" i="23"/>
  <c r="F97" i="23"/>
  <c r="F96" i="23"/>
  <c r="F95" i="23"/>
  <c r="F94" i="23"/>
  <c r="F93" i="23"/>
  <c r="F92" i="23"/>
  <c r="F91" i="23"/>
  <c r="F90" i="23"/>
  <c r="F89" i="23"/>
  <c r="F88" i="23"/>
  <c r="F87" i="23"/>
  <c r="F86" i="23"/>
  <c r="F85" i="23"/>
  <c r="F84" i="23"/>
  <c r="F83" i="23"/>
  <c r="F82" i="23"/>
  <c r="F81" i="23"/>
  <c r="F80" i="23"/>
  <c r="F79" i="23"/>
  <c r="F78" i="23"/>
  <c r="F77" i="23"/>
  <c r="F76" i="23"/>
  <c r="F75" i="23"/>
  <c r="F74" i="23"/>
  <c r="F73" i="23"/>
  <c r="F72" i="23"/>
  <c r="F71" i="23"/>
  <c r="F70" i="23"/>
  <c r="F69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I32" i="23"/>
  <c r="F31" i="23"/>
  <c r="F30" i="23"/>
  <c r="F29" i="23"/>
  <c r="F28" i="23"/>
  <c r="F27" i="23"/>
  <c r="F26" i="23"/>
  <c r="F25" i="23"/>
  <c r="F24" i="23"/>
  <c r="I23" i="23"/>
  <c r="I131" i="23" s="1"/>
  <c r="F22" i="23"/>
  <c r="F21" i="23"/>
  <c r="F20" i="23"/>
  <c r="F19" i="23"/>
  <c r="F18" i="23"/>
  <c r="F17" i="23"/>
  <c r="F16" i="23"/>
  <c r="F15" i="23"/>
  <c r="F131" i="23" s="1"/>
  <c r="I132" i="23" s="1"/>
  <c r="B6" i="23"/>
  <c r="B5" i="23"/>
  <c r="M14" i="26"/>
  <c r="L14" i="26"/>
  <c r="K14" i="26"/>
  <c r="K21" i="26" s="1"/>
  <c r="J14" i="26"/>
  <c r="J21" i="26" s="1"/>
  <c r="I14" i="26"/>
  <c r="I21" i="26" s="1"/>
  <c r="H14" i="26"/>
  <c r="H21" i="26" s="1"/>
  <c r="G14" i="26"/>
  <c r="G21" i="26" s="1"/>
  <c r="F14" i="26"/>
  <c r="F21" i="26" s="1"/>
  <c r="E13" i="26"/>
  <c r="E12" i="26"/>
  <c r="E11" i="26"/>
  <c r="B11" i="26"/>
  <c r="B13" i="26" s="1"/>
  <c r="B9" i="26"/>
  <c r="V8" i="26"/>
  <c r="W8" i="26" s="1"/>
  <c r="T8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E14" i="26" l="1"/>
  <c r="D46" i="26"/>
  <c r="E16" i="26"/>
  <c r="E21" i="26" s="1"/>
  <c r="D45" i="26"/>
  <c r="B12" i="26"/>
  <c r="L21" i="26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<sst xmlns="http://schemas.openxmlformats.org/spreadsheetml/2006/main" count="497" uniqueCount="356">
  <si>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</si>
  <si>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</si>
  <si>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</si>
  <si>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</si>
  <si>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</si>
  <si>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</si>
  <si>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</si>
  <si>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</si>
  <si>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</si>
  <si>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</si>
  <si>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</si>
  <si>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</si>
  <si>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</si>
  <si>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</si>
  <si>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</si>
  <si>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</si>
  <si>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</si>
  <si>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</si>
  <si>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</si>
  <si>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</si>
  <si>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</si>
  <si>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</si>
  <si>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</si>
  <si>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</si>
  <si>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</si>
  <si>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</si>
  <si>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</si>
  <si>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</si>
  <si>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</si>
  <si>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</si>
  <si>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</si>
  <si>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</si>
  <si>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</si>
  <si>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</si>
  <si>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</si>
  <si>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</si>
  <si>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</si>
  <si>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</si>
  <si>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</si>
  <si>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</si>
  <si>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</si>
  <si>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</si>
  <si>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</si>
  <si>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</si>
  <si>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</si>
  <si>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</si>
  <si>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</si>
  <si>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</si>
  <si>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</si>
  <si>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</si>
  <si>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</si>
  <si>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</si>
  <si>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</si>
  <si>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</si>
  <si>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</si>
  <si>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</si>
  <si>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</si>
  <si>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</si>
  <si>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</si>
  <si>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</si>
  <si>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</si>
  <si>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</si>
  <si>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</si>
  <si>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</si>
  <si>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</si>
  <si>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</si>
  <si>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</si>
  <si>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</si>
  <si>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</si>
  <si>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</si>
  <si>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</si>
  <si>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</si>
  <si>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</si>
  <si>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</si>
  <si>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</si>
  <si>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</si>
  <si>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</si>
  <si>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</si>
  <si>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</si>
  <si>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</si>
  <si>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</si>
  <si>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</si>
  <si>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</si>
  <si>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</si>
  <si>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</si>
  <si>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</si>
  <si>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</si>
  <si>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</si>
  <si>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</si>
  <si>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</si>
  <si>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</si>
  <si>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</si>
  <si>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</si>
  <si>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</si>
  <si>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</si>
  <si>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</si>
  <si>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</si>
  <si>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</si>
  <si>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</si>
  <si>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</si>
  <si>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</si>
  <si>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</si>
  <si>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</si>
  <si>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</si>
  <si>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</si>
  <si>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</si>
  <si>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</si>
  <si>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</si>
  <si>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</si>
  <si>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</si>
  <si>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</si>
  <si>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</si>
  <si>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</si>
  <si>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</si>
  <si>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</si>
  <si>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т</t>
  </si>
  <si>
    <t>м3</t>
  </si>
  <si>
    <t>Электроды диаметром: 4 мм Э42</t>
  </si>
  <si>
    <t>м2</t>
  </si>
  <si>
    <t>Ветошь</t>
  </si>
  <si>
    <t>кг</t>
  </si>
  <si>
    <t>Пропан-бутан, смесь техническая</t>
  </si>
  <si>
    <t>м</t>
  </si>
  <si>
    <t>Фотопроявитель</t>
  </si>
  <si>
    <t>л</t>
  </si>
  <si>
    <t>Фотофиксаж</t>
  </si>
  <si>
    <t>10 м</t>
  </si>
  <si>
    <t>шт.</t>
  </si>
  <si>
    <t>10 шт.</t>
  </si>
  <si>
    <t>Приложение 1 к форме 8</t>
  </si>
  <si>
    <t>Приложение 2 к форме 8</t>
  </si>
  <si>
    <t>Форма 8</t>
  </si>
  <si>
    <t>Приложение 3 к Форме 8</t>
  </si>
  <si>
    <t>ОАО "СН-МНГ"</t>
  </si>
  <si>
    <t>Заказчика</t>
  </si>
  <si>
    <t>Бензин авиационный Б-70</t>
  </si>
  <si>
    <t>Канаты пеньковые пропитанные</t>
  </si>
  <si>
    <t>Кислород технический: газообразный</t>
  </si>
  <si>
    <t>Проволока горячекатаная в мотках, диаметром 6,3-6,5 мм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</si>
  <si>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</si>
  <si>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3,0 мм</t>
  </si>
  <si>
    <t>Роли свинцовые марки С1 толщиной: 1,0 мм</t>
  </si>
  <si>
    <t>Швеллеры № 40 из стали марки: Ст0</t>
  </si>
  <si>
    <t>Шурупы с полукруглой головкой: 4x40 мм</t>
  </si>
  <si>
    <t>Электроды диаметром: 4 мм Э46</t>
  </si>
  <si>
    <t>Электроды диаметром: 4 мм Э55</t>
  </si>
  <si>
    <t>Электроды диаметром: 5 мм Э42</t>
  </si>
  <si>
    <t>Битумы нефтяные дорожные марки: БНД-130/200, БНД-200/300, сорт I</t>
  </si>
  <si>
    <t>Ацетилен газообразный технический</t>
  </si>
  <si>
    <t>Швеллеры: № 10 сталь марки Ст3пс5</t>
  </si>
  <si>
    <t>Рогожа</t>
  </si>
  <si>
    <t>Углекислый газ</t>
  </si>
  <si>
    <t>Патроны для пристрелки</t>
  </si>
  <si>
    <t>Болты с гайками и шайбами строительные</t>
  </si>
  <si>
    <t>Тальк молотый, сорт I</t>
  </si>
  <si>
    <t>Гвозди строительные</t>
  </si>
  <si>
    <t>Резина прессованная</t>
  </si>
  <si>
    <t>Электроды диаметром: 4 мм Э42А</t>
  </si>
  <si>
    <t>Хомутик</t>
  </si>
  <si>
    <t>Краска</t>
  </si>
  <si>
    <t>Шланг вакуумный</t>
  </si>
  <si>
    <t>Блоки анкерные под якорь из тяжелого бетона М150 массой до 15 т, объемом от 1 до 4 м3, с расходом арматуры 1,7 кг/м3</t>
  </si>
  <si>
    <t>Растворитель марки: Р-4</t>
  </si>
  <si>
    <t>Лента К226</t>
  </si>
  <si>
    <t>100 м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</si>
  <si>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</si>
  <si>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</si>
  <si>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</si>
  <si>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</si>
  <si>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Дюбели для пристрелки стальные</t>
  </si>
  <si>
    <t>Пленка радиографическая: R-7, размер 300х400 мм</t>
  </si>
  <si>
    <t>дм2</t>
  </si>
  <si>
    <t>Оргстекло листовое ТОСП толщиной: 10 мм бесцветное</t>
  </si>
  <si>
    <t>Бруски обрезные хвойных пород длиной: 4-6,5 м, шириной 75-150 мм, толщиной 40-75 мм, I сорта</t>
  </si>
  <si>
    <t>Доски обрезные хвойных пород длиной: 4-6,5 м, шириной 75-150 мм, толщиной 44 мм и более, III сорта</t>
  </si>
  <si>
    <t>Шпалы из древесины хвойных пород длиной: 1500 мм для колеи 750 мм пропитанные, тип 2</t>
  </si>
  <si>
    <t>Гайки установочные заземляющие</t>
  </si>
  <si>
    <t>100 шт.</t>
  </si>
  <si>
    <t>Бирки маркировочные</t>
  </si>
  <si>
    <t>Грунтовка: ГФ-021 красно-коричневая</t>
  </si>
  <si>
    <t>Клей резиновый: № 88-Н</t>
  </si>
  <si>
    <t>Лак битумный: БТ-123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</si>
  <si>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</si>
  <si>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Подкладки металлические</t>
  </si>
  <si>
    <t>Щиты: настила</t>
  </si>
  <si>
    <t>Горячекатаная арматурная сталь класса: А-I, А-II, А-III</t>
  </si>
  <si>
    <t>Бетон тяжелый, крупность заполнителя: 20 мм, класс В15 (М200)</t>
  </si>
  <si>
    <t>Известь строительная: негашеная комовая, сорт I</t>
  </si>
  <si>
    <t>Вода</t>
  </si>
  <si>
    <t>Вода водопроводная</t>
  </si>
  <si>
    <t>Электроэнергия</t>
  </si>
  <si>
    <t>кВт-ч</t>
  </si>
  <si>
    <t>Припои оловянно-свинцовые бессурьмянистые марки: ПОС30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</si>
  <si>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</si>
  <si>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Сжимы ответвительные</t>
  </si>
  <si>
    <t>Наконечники кабельные: для электротехнических установок</t>
  </si>
  <si>
    <t>Колпачки: изолирующие</t>
  </si>
  <si>
    <t>Кнопки монтажные</t>
  </si>
  <si>
    <t>1000 шт.</t>
  </si>
  <si>
    <t>Гильзы соединительные</t>
  </si>
  <si>
    <t>Перемычки гибкие, тип ПГС-50</t>
  </si>
  <si>
    <t>Скобы</t>
  </si>
  <si>
    <t>Втулки изолирующие</t>
  </si>
  <si>
    <t xml:space="preserve">   - HEMPEL</t>
  </si>
  <si>
    <t xml:space="preserve">   - Разбавитель 08080</t>
  </si>
  <si>
    <t>Просечно-вытяжной прокат горячекатаный в листах мерных размеров из стали С235, шириной: 500 мм, толщиной 4 мм</t>
  </si>
  <si>
    <t>Сталь круглая диаметром: 18 мм</t>
  </si>
  <si>
    <t>Швеллеры: № 10</t>
  </si>
  <si>
    <t>Сталь угловая: 63х63 мм</t>
  </si>
  <si>
    <t>Сталь угловая: 75х75 мм</t>
  </si>
  <si>
    <t>Сталь листовая горячекатаная марки Ст3 толщиной: 10 мм</t>
  </si>
  <si>
    <t xml:space="preserve">   - Сталь листовая горячекатаная низколегированная марки Ст09Г2С толщиной: 6 мм (днище)</t>
  </si>
  <si>
    <t xml:space="preserve">   - Сталь листовая горячекатаная низколегированная марки Ст09Г2С толщиной: 8 мм (окрайка)</t>
  </si>
  <si>
    <t>Трубы стальные электросварные д-57*4 мм</t>
  </si>
  <si>
    <t>Кабель силовой  ВВГ 0,66 кВ  4*16 мм2</t>
  </si>
  <si>
    <t>1000 м</t>
  </si>
  <si>
    <t>Итого:</t>
  </si>
  <si>
    <t>Всего стоимость материалов ( в т.ч.материалы заказчика и подрядчика):</t>
  </si>
  <si>
    <t>Резервуар вертикальный стальной(10000м3 №6) Инвентарный № 140000000496</t>
  </si>
  <si>
    <t>101-0069</t>
  </si>
  <si>
    <t>101-0309</t>
  </si>
  <si>
    <t>101-0324</t>
  </si>
  <si>
    <t>101-0388</t>
  </si>
  <si>
    <t>Краски масляные земляные марки: МА-0115 мумия, сурик железный</t>
  </si>
  <si>
    <t>101-0797</t>
  </si>
  <si>
    <t>101-0806</t>
  </si>
  <si>
    <t>101-0813</t>
  </si>
  <si>
    <t>101-0865</t>
  </si>
  <si>
    <t>101-1019</t>
  </si>
  <si>
    <t>101-1481</t>
  </si>
  <si>
    <t>101-1513</t>
  </si>
  <si>
    <t>101-1515</t>
  </si>
  <si>
    <t>101-1519</t>
  </si>
  <si>
    <t>101-1521</t>
  </si>
  <si>
    <t>101-1529</t>
  </si>
  <si>
    <t>Электроды диаметром: 6 мм Э42</t>
  </si>
  <si>
    <t>101-1558</t>
  </si>
  <si>
    <t>101-1602</t>
  </si>
  <si>
    <t>101-1644</t>
  </si>
  <si>
    <t>101-1668</t>
  </si>
  <si>
    <t>101-1669</t>
  </si>
  <si>
    <t>Очес льняной</t>
  </si>
  <si>
    <t>101-1698</t>
  </si>
  <si>
    <t>101-1699</t>
  </si>
  <si>
    <t>101-1714</t>
  </si>
  <si>
    <t>101-1757</t>
  </si>
  <si>
    <t>101-1764</t>
  </si>
  <si>
    <t>101-1805</t>
  </si>
  <si>
    <t>101-1851</t>
  </si>
  <si>
    <t>101-1924</t>
  </si>
  <si>
    <t>101-1977</t>
  </si>
  <si>
    <t>101-2091</t>
  </si>
  <si>
    <t>101-2143</t>
  </si>
  <si>
    <t>101-2173</t>
  </si>
  <si>
    <t>101-2278</t>
  </si>
  <si>
    <t>101-2376</t>
  </si>
  <si>
    <t>101-2467</t>
  </si>
  <si>
    <t>101-2478</t>
  </si>
  <si>
    <t>101-2488</t>
  </si>
  <si>
    <t>101-2493</t>
  </si>
  <si>
    <t>101-2562</t>
  </si>
  <si>
    <t>Флюс: АН-47</t>
  </si>
  <si>
    <t>101-2594</t>
  </si>
  <si>
    <t>101-2595</t>
  </si>
  <si>
    <t>101-3271</t>
  </si>
  <si>
    <t>101-3272</t>
  </si>
  <si>
    <t>101-3911</t>
  </si>
  <si>
    <t>101-3967</t>
  </si>
  <si>
    <t>101-3996</t>
  </si>
  <si>
    <t>Электроды: УОНИ 13/55</t>
  </si>
  <si>
    <t>101-4129</t>
  </si>
  <si>
    <t>102-0008</t>
  </si>
  <si>
    <t>Лесоматериалы круглые хвойных пород для строительства диаметром 14-24 см, длиной 3-6,5 м</t>
  </si>
  <si>
    <t>102-0023</t>
  </si>
  <si>
    <t>102-0025</t>
  </si>
  <si>
    <t>Бруски обрезные хвойных пород длиной: 4-6,5 м, шириной 75-150 мм, толщиной 40-75 мм, III сорта</t>
  </si>
  <si>
    <t>102-0053</t>
  </si>
  <si>
    <t>Доски обрезные хвойных пород длиной: 4-6,5 м, шириной 75-150 мм, толщиной 25 мм, III сорта</t>
  </si>
  <si>
    <t>102-0061</t>
  </si>
  <si>
    <t>106-0023</t>
  </si>
  <si>
    <t>110-0219</t>
  </si>
  <si>
    <t>111-0086</t>
  </si>
  <si>
    <t>113-0021</t>
  </si>
  <si>
    <t>113-0301</t>
  </si>
  <si>
    <t>Песок металлический</t>
  </si>
  <si>
    <t>113-0304</t>
  </si>
  <si>
    <t>113-1786</t>
  </si>
  <si>
    <t>201-0756</t>
  </si>
  <si>
    <t>201-0835</t>
  </si>
  <si>
    <t>203-0511</t>
  </si>
  <si>
    <t>Щиты: из досок толщиной 25 мм</t>
  </si>
  <si>
    <t>203-0514</t>
  </si>
  <si>
    <t>204-0100</t>
  </si>
  <si>
    <t>401-0066</t>
  </si>
  <si>
    <t>405-0253</t>
  </si>
  <si>
    <t>408-0442</t>
  </si>
  <si>
    <t>Песок кварцевый ЛПК-5</t>
  </si>
  <si>
    <t>411-0001</t>
  </si>
  <si>
    <t>411-0002</t>
  </si>
  <si>
    <t>411-0041</t>
  </si>
  <si>
    <t>506-1362</t>
  </si>
  <si>
    <t>507-0986</t>
  </si>
  <si>
    <t>Фланцы стальные плоские приварные из стали ВСт3сп2, ВСт3сп3, давлением: 1,0 МПа (10 кгс/см2), диаметром 100 мм</t>
  </si>
  <si>
    <t>508-0097</t>
  </si>
  <si>
    <t>509-0033</t>
  </si>
  <si>
    <t>509-0038</t>
  </si>
  <si>
    <t>509-0044</t>
  </si>
  <si>
    <t>509-0070</t>
  </si>
  <si>
    <t>509-0081</t>
  </si>
  <si>
    <t>509-0090</t>
  </si>
  <si>
    <t>509-0102</t>
  </si>
  <si>
    <t>509-0783</t>
  </si>
  <si>
    <t>прайс-лист</t>
  </si>
  <si>
    <t xml:space="preserve">   - Краска HEMPEL</t>
  </si>
  <si>
    <t>ТСЦ-101-0324</t>
  </si>
  <si>
    <t>Кислород...</t>
  </si>
  <si>
    <t>ТСЦ-101-1019</t>
  </si>
  <si>
    <t>ТСЦ-101-1066</t>
  </si>
  <si>
    <t>ТСЦ-101-1515</t>
  </si>
  <si>
    <t>ТСЦ-101-1519</t>
  </si>
  <si>
    <t>ТСЦ-101-1521</t>
  </si>
  <si>
    <t>ТСЦ-101-1619</t>
  </si>
  <si>
    <t>ТСЦ-101-1644</t>
  </si>
  <si>
    <t>ТСЦ-101-1714</t>
  </si>
  <si>
    <t>ТСЦ-101-1755</t>
  </si>
  <si>
    <t xml:space="preserve">   - Сталь полосовая, марка стали: Ст3сп шириной 50-200 мм толщиной 4-5 мм</t>
  </si>
  <si>
    <t xml:space="preserve">   - Сталь полосовая 150*4  мм</t>
  </si>
  <si>
    <t>ТСЦ-101-2278</t>
  </si>
  <si>
    <t>Пропан-бутан</t>
  </si>
  <si>
    <t>ТСЦ-101-2467</t>
  </si>
  <si>
    <t>ТСЦ-101-2544</t>
  </si>
  <si>
    <t>ТСЦ-101-2545</t>
  </si>
  <si>
    <t>ТСЦ-101-3777</t>
  </si>
  <si>
    <t>ТСЦ-101-3783</t>
  </si>
  <si>
    <t>Сталь листовая горячекатаная марки 09Г2С-12 толщиной: 12 мм</t>
  </si>
  <si>
    <t>ТСЦ-101-3785</t>
  </si>
  <si>
    <t xml:space="preserve">   - Сталь листовая горячекатаная низколегированная марки Ст09Г2С толщиной: 8,0 мм</t>
  </si>
  <si>
    <t>ТСЦ-102-0023</t>
  </si>
  <si>
    <t>ТСЦ-103-0140</t>
  </si>
  <si>
    <t>ТСЦ-103-0416</t>
  </si>
  <si>
    <t>Трубы стальные бесшовные, горячедеформированныед-114х8 мм</t>
  </si>
  <si>
    <t>ТСЦ-113-0021</t>
  </si>
  <si>
    <t>ТСЦ-302-1113</t>
  </si>
  <si>
    <t>Гидранты пожарные подземные давлением 1 МПа (10 кгс/см2), диаметром 125 мм, высотой 500-2500 мм</t>
  </si>
  <si>
    <t>ТСЦ-501-8208</t>
  </si>
  <si>
    <t>ТСЦ-507-1986</t>
  </si>
  <si>
    <t>Отводы 90 град. д-114х6 мм</t>
  </si>
  <si>
    <t>ТСЦ-507-2492</t>
  </si>
  <si>
    <t>Узлы трубопроводов с установкой необходимых деталей из бесшовных труб, сталь 20, диаметром условного прохода: 250 мм, толщиной стенки 10 мм</t>
  </si>
  <si>
    <t>ТСЦ-507-2507</t>
  </si>
  <si>
    <t>Узлы трубопроводов с установкой необходимых деталей из бесшовных труб, сталь 20, диаметром условного прохода: 350 мм, толщиной стенки 10 мм</t>
  </si>
  <si>
    <t>ТСЦ-507-2529</t>
  </si>
  <si>
    <t>Узлы трубопроводов с установкой необходимых деталей из электросварных труб Ст3сп-Ст6сп диаметром условного прохода: 500 мм, наружным диаметром 530 мм, толщиной стенки 10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</si>
  <si>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</si>
  <si>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</si>
  <si>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 xml:space="preserve">Вальцовка листа 6-8 мм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</si>
</sst>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u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2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5" xfId="327" applyNumberFormat="1" applyFont="1" applyFill="1" applyBorder="1" applyAlignment="1">
      <alignment horizontal="left" vertical="top" wrapText="1"/>
    </xf>
    <xf numFmtId="166" fontId="75" fillId="0" borderId="65" xfId="327" applyNumberFormat="1" applyFont="1" applyFill="1" applyBorder="1" applyAlignment="1">
      <alignment horizontal="center" vertical="top"/>
    </xf>
    <xf numFmtId="0" fontId="56" fillId="0" borderId="65" xfId="327" applyNumberFormat="1" applyFont="1" applyFill="1" applyBorder="1" applyAlignment="1">
      <alignment horizontal="center" vertical="top"/>
    </xf>
    <xf numFmtId="0" fontId="56" fillId="0" borderId="65" xfId="327" applyFont="1" applyFill="1" applyBorder="1" applyAlignment="1">
      <alignment horizontal="center" vertical="top"/>
    </xf>
    <xf numFmtId="164" fontId="75" fillId="0" borderId="65" xfId="327" applyNumberFormat="1" applyFont="1" applyFill="1" applyBorder="1" applyAlignment="1">
      <alignment horizontal="center" vertical="top"/>
    </xf>
    <xf numFmtId="3" fontId="56" fillId="0" borderId="65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7" xfId="327" applyNumberFormat="1" applyFont="1" applyFill="1" applyBorder="1" applyAlignment="1">
      <alignment horizontal="right" vertical="top" wrapText="1"/>
    </xf>
    <xf numFmtId="166" fontId="57" fillId="0" borderId="67" xfId="327" applyNumberFormat="1" applyFont="1" applyFill="1" applyBorder="1" applyAlignment="1">
      <alignment horizontal="center" vertical="top"/>
    </xf>
    <xf numFmtId="0" fontId="57" fillId="0" borderId="67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/>
    </xf>
    <xf numFmtId="0" fontId="57" fillId="0" borderId="67" xfId="327" applyFont="1" applyFill="1" applyBorder="1" applyAlignment="1">
      <alignment horizontal="center" vertical="top"/>
    </xf>
    <xf numFmtId="164" fontId="57" fillId="0" borderId="67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6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5" xfId="1318" applyFont="1" applyFill="1" applyBorder="1" applyAlignment="1">
      <alignment horizontal="center" vertical="center" wrapText="1"/>
    </xf>
    <xf numFmtId="1" fontId="58" fillId="32" borderId="45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0" xfId="1318" applyFont="1" applyBorder="1"/>
    <xf numFmtId="4" fontId="53" fillId="0" borderId="54" xfId="1318" applyNumberFormat="1" applyFont="1" applyFill="1" applyBorder="1" applyAlignment="1">
      <alignment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59" xfId="1318" applyFont="1" applyBorder="1"/>
    <xf numFmtId="4" fontId="53" fillId="0" borderId="57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4" xfId="1318" applyFont="1" applyBorder="1"/>
    <xf numFmtId="4" fontId="53" fillId="0" borderId="44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7" xfId="419" applyNumberFormat="1" applyFont="1" applyBorder="1" applyAlignment="1">
      <alignment horizontal="left" vertical="center" wrapText="1"/>
    </xf>
    <xf numFmtId="49" fontId="33" fillId="0" borderId="61" xfId="419" applyNumberFormat="1" applyFont="1" applyBorder="1" applyAlignment="1">
      <alignment horizontal="left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3" fontId="53" fillId="0" borderId="44" xfId="1318" applyNumberFormat="1" applyFont="1" applyFill="1" applyBorder="1" applyAlignment="1">
      <alignment horizontal="center" vertical="center" wrapText="1"/>
    </xf>
    <xf numFmtId="4" fontId="53" fillId="0" borderId="43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vertical="top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3" xfId="1318" applyNumberFormat="1" applyFont="1" applyFill="1" applyBorder="1" applyAlignment="1">
      <alignment horizontal="center" vertical="center" wrapText="1"/>
    </xf>
    <xf numFmtId="0" fontId="33" fillId="0" borderId="60" xfId="1318" applyFont="1" applyBorder="1"/>
    <xf numFmtId="4" fontId="53" fillId="16" borderId="53" xfId="1318" applyNumberFormat="1" applyFont="1" applyFill="1" applyBorder="1" applyAlignment="1">
      <alignment vertical="top" wrapText="1"/>
    </xf>
    <xf numFmtId="4" fontId="53" fillId="16" borderId="36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57" xfId="1318" applyNumberFormat="1" applyFont="1" applyFill="1" applyBorder="1" applyAlignment="1">
      <alignment vertical="top" wrapText="1"/>
    </xf>
    <xf numFmtId="4" fontId="53" fillId="16" borderId="56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4" fontId="53" fillId="0" borderId="46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69" xfId="372" applyFont="1" applyFill="1" applyBorder="1" applyAlignment="1">
      <alignment horizontal="left" vertical="top"/>
    </xf>
    <xf numFmtId="0" fontId="33" fillId="0" borderId="69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5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8" xfId="1318" applyFont="1" applyBorder="1" applyAlignment="1">
      <alignment horizontal="center" vertical="center" wrapText="1"/>
    </xf>
    <xf numFmtId="0" fontId="53" fillId="0" borderId="37" xfId="372" applyFont="1" applyFill="1" applyBorder="1" applyAlignment="1">
      <alignment horizontal="left" vertical="top"/>
    </xf>
    <xf numFmtId="0" fontId="33" fillId="0" borderId="37" xfId="1318" applyFont="1" applyBorder="1" applyAlignment="1">
      <alignment horizontal="center"/>
    </xf>
    <xf numFmtId="9" fontId="53" fillId="16" borderId="39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3" xfId="1318" applyNumberFormat="1" applyFont="1" applyFill="1" applyBorder="1" applyAlignment="1">
      <alignment horizontal="center" vertical="top"/>
    </xf>
    <xf numFmtId="3" fontId="33" fillId="0" borderId="35" xfId="1318" applyNumberFormat="1" applyFont="1" applyFill="1" applyBorder="1" applyAlignment="1">
      <alignment horizontal="center" vertical="top"/>
    </xf>
    <xf numFmtId="2" fontId="53" fillId="0" borderId="29" xfId="1318" applyNumberFormat="1" applyFont="1" applyFill="1" applyBorder="1" applyAlignment="1">
      <alignment horizontal="center" vertical="center" wrapText="1"/>
    </xf>
    <xf numFmtId="2" fontId="53" fillId="0" borderId="41" xfId="1318" applyNumberFormat="1" applyFont="1" applyFill="1" applyBorder="1" applyAlignment="1">
      <alignment horizontal="center" vertical="center" wrapText="1"/>
    </xf>
    <xf numFmtId="2" fontId="53" fillId="0" borderId="43" xfId="1318" applyNumberFormat="1" applyFont="1" applyFill="1" applyBorder="1" applyAlignment="1">
      <alignment horizontal="center" vertical="center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3" xfId="1318" applyNumberFormat="1" applyFont="1" applyFill="1" applyBorder="1" applyAlignment="1">
      <alignment vertical="top" wrapText="1"/>
    </xf>
    <xf numFmtId="4" fontId="53" fillId="16" borderId="39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8" fillId="0" borderId="0" xfId="1318" applyFont="1" applyFill="1" applyAlignment="1">
      <alignment horizontal="center" vertical="top"/>
    </xf>
    <xf numFmtId="0" fontId="58" fillId="33" borderId="21" xfId="1318" applyFont="1" applyFill="1" applyBorder="1" applyAlignment="1">
      <alignment horizontal="center" vertical="center" wrapText="1"/>
    </xf>
    <xf numFmtId="1" fontId="58" fillId="33" borderId="45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4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76" fillId="0" borderId="51" xfId="363" applyNumberFormat="1" applyFont="1" applyFill="1" applyBorder="1" applyAlignment="1">
      <alignment horizontal="center" vertical="center" wrapText="1"/>
    </xf>
    <xf numFmtId="1" fontId="76" fillId="0" borderId="83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51" xfId="371" quotePrefix="1" applyNumberFormat="1" applyFont="1" applyFill="1" applyBorder="1" applyAlignment="1" applyProtection="1">
      <alignment wrapText="1"/>
      <protection locked="0"/>
    </xf>
    <xf numFmtId="3" fontId="33" fillId="0" borderId="51" xfId="1318" applyNumberFormat="1" applyFont="1" applyFill="1" applyBorder="1" applyAlignment="1">
      <alignment horizontal="center" vertical="top"/>
    </xf>
    <xf numFmtId="3" fontId="33" fillId="0" borderId="34" xfId="1318" applyNumberFormat="1" applyFont="1" applyFill="1" applyBorder="1" applyAlignment="1">
      <alignment horizontal="center" vertical="top"/>
    </xf>
    <xf numFmtId="0" fontId="55" fillId="0" borderId="85" xfId="1318" applyFont="1" applyFill="1" applyBorder="1" applyAlignment="1">
      <alignment horizontal="center" vertical="top"/>
    </xf>
    <xf numFmtId="0" fontId="55" fillId="0" borderId="33" xfId="1318" applyFont="1" applyFill="1" applyBorder="1" applyAlignment="1">
      <alignment horizontal="center" vertical="top"/>
    </xf>
    <xf numFmtId="0" fontId="55" fillId="0" borderId="33" xfId="1318" applyFont="1" applyFill="1" applyBorder="1" applyAlignment="1">
      <alignment vertical="top"/>
    </xf>
    <xf numFmtId="3" fontId="33" fillId="0" borderId="33" xfId="1318" applyNumberFormat="1" applyFont="1" applyFill="1" applyBorder="1" applyAlignment="1">
      <alignment horizontal="center" vertical="top" wrapText="1"/>
    </xf>
    <xf numFmtId="0" fontId="33" fillId="0" borderId="33" xfId="1318" applyFont="1" applyFill="1" applyBorder="1" applyAlignment="1">
      <alignment horizontal="center" vertical="top"/>
    </xf>
    <xf numFmtId="1" fontId="33" fillId="0" borderId="33" xfId="1318" applyNumberFormat="1" applyFont="1" applyFill="1" applyBorder="1" applyAlignment="1">
      <alignment horizontal="center" vertical="center" wrapText="1"/>
    </xf>
    <xf numFmtId="0" fontId="33" fillId="0" borderId="35" xfId="1318" applyFont="1" applyFill="1" applyBorder="1" applyAlignment="1">
      <alignment horizontal="center" vertical="top"/>
    </xf>
    <xf numFmtId="1" fontId="76" fillId="0" borderId="57" xfId="363" applyNumberFormat="1" applyFont="1" applyFill="1" applyBorder="1" applyAlignment="1">
      <alignment horizontal="center" vertical="center" wrapText="1"/>
    </xf>
    <xf numFmtId="1" fontId="76" fillId="0" borderId="3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57" xfId="371" quotePrefix="1" applyNumberFormat="1" applyFont="1" applyFill="1" applyBorder="1" applyAlignment="1" applyProtection="1">
      <alignment wrapText="1"/>
      <protection locked="0"/>
    </xf>
    <xf numFmtId="3" fontId="33" fillId="0" borderId="57" xfId="1318" applyNumberFormat="1" applyFont="1" applyFill="1" applyBorder="1" applyAlignment="1">
      <alignment horizontal="center" vertical="top"/>
    </xf>
    <xf numFmtId="3" fontId="33" fillId="0" borderId="20" xfId="1318" applyNumberFormat="1" applyFont="1" applyFill="1" applyBorder="1" applyAlignment="1">
      <alignment horizontal="center" vertical="top"/>
    </xf>
    <xf numFmtId="3" fontId="33" fillId="0" borderId="4" xfId="1318" applyNumberFormat="1" applyFont="1" applyFill="1" applyBorder="1" applyAlignment="1">
      <alignment horizontal="center" vertical="top"/>
    </xf>
    <xf numFmtId="3" fontId="33" fillId="0" borderId="29" xfId="1318" applyNumberFormat="1" applyFont="1" applyFill="1" applyBorder="1" applyAlignment="1">
      <alignment horizontal="center" vertical="top"/>
    </xf>
    <xf numFmtId="0" fontId="55" fillId="0" borderId="31" xfId="1318" applyFont="1" applyFill="1" applyBorder="1" applyAlignment="1">
      <alignment horizontal="center" vertical="top"/>
    </xf>
    <xf numFmtId="0" fontId="55" fillId="0" borderId="4" xfId="1318" applyFont="1" applyFill="1" applyBorder="1" applyAlignment="1">
      <alignment horizontal="center" vertical="top"/>
    </xf>
    <xf numFmtId="0" fontId="55" fillId="0" borderId="4" xfId="1318" applyFont="1" applyFill="1" applyBorder="1" applyAlignment="1">
      <alignment vertical="top"/>
    </xf>
    <xf numFmtId="3" fontId="33" fillId="0" borderId="4" xfId="1318" applyNumberFormat="1" applyFont="1" applyFill="1" applyBorder="1" applyAlignment="1">
      <alignment horizontal="center" vertical="top" wrapText="1"/>
    </xf>
    <xf numFmtId="0" fontId="33" fillId="0" borderId="4" xfId="1318" applyFont="1" applyFill="1" applyBorder="1" applyAlignment="1">
      <alignment horizontal="center" vertical="top"/>
    </xf>
    <xf numFmtId="1" fontId="33" fillId="0" borderId="4" xfId="1318" applyNumberFormat="1" applyFont="1" applyFill="1" applyBorder="1" applyAlignment="1">
      <alignment horizontal="center" vertical="center" wrapText="1"/>
    </xf>
    <xf numFmtId="0" fontId="33" fillId="0" borderId="29" xfId="1318" applyFont="1" applyFill="1" applyBorder="1" applyAlignment="1">
      <alignment horizontal="center" vertical="top"/>
    </xf>
    <xf numFmtId="1" fontId="76" fillId="0" borderId="53" xfId="363" applyNumberFormat="1" applyFont="1" applyFill="1" applyBorder="1" applyAlignment="1">
      <alignment horizontal="center" vertical="center" wrapText="1"/>
    </xf>
    <xf numFmtId="1" fontId="76" fillId="0" borderId="84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53" xfId="371" quotePrefix="1" applyNumberFormat="1" applyFont="1" applyFill="1" applyBorder="1" applyAlignment="1" applyProtection="1">
      <alignment wrapText="1"/>
      <protection locked="0"/>
    </xf>
    <xf numFmtId="3" fontId="33" fillId="0" borderId="53" xfId="1318" applyNumberFormat="1" applyFont="1" applyFill="1" applyBorder="1" applyAlignment="1">
      <alignment horizontal="center" vertical="top"/>
    </xf>
    <xf numFmtId="3" fontId="33" fillId="0" borderId="38" xfId="1318" applyNumberFormat="1" applyFont="1" applyFill="1" applyBorder="1" applyAlignment="1">
      <alignment horizontal="center" vertical="top"/>
    </xf>
    <xf numFmtId="3" fontId="33" fillId="0" borderId="37" xfId="1318" applyNumberFormat="1" applyFont="1" applyFill="1" applyBorder="1" applyAlignment="1">
      <alignment horizontal="center" vertical="top"/>
    </xf>
    <xf numFmtId="3" fontId="33" fillId="0" borderId="39" xfId="1318" applyNumberFormat="1" applyFont="1" applyFill="1" applyBorder="1" applyAlignment="1">
      <alignment horizontal="center" vertical="top"/>
    </xf>
    <xf numFmtId="0" fontId="55" fillId="0" borderId="36" xfId="1318" applyFont="1" applyFill="1" applyBorder="1" applyAlignment="1">
      <alignment horizontal="center" vertical="top"/>
    </xf>
    <xf numFmtId="0" fontId="55" fillId="0" borderId="37" xfId="1318" applyFont="1" applyFill="1" applyBorder="1" applyAlignment="1">
      <alignment horizontal="center" vertical="top"/>
    </xf>
    <xf numFmtId="0" fontId="55" fillId="0" borderId="37" xfId="1318" applyFont="1" applyFill="1" applyBorder="1" applyAlignment="1">
      <alignment vertical="top"/>
    </xf>
    <xf numFmtId="3" fontId="33" fillId="0" borderId="37" xfId="1318" applyNumberFormat="1" applyFont="1" applyFill="1" applyBorder="1" applyAlignment="1">
      <alignment horizontal="center" vertical="top" wrapText="1"/>
    </xf>
    <xf numFmtId="0" fontId="33" fillId="0" borderId="37" xfId="1318" applyFont="1" applyFill="1" applyBorder="1" applyAlignment="1">
      <alignment horizontal="center" vertical="top"/>
    </xf>
    <xf numFmtId="1" fontId="33" fillId="0" borderId="37" xfId="1318" applyNumberFormat="1" applyFont="1" applyFill="1" applyBorder="1" applyAlignment="1">
      <alignment horizontal="center" vertical="center" wrapText="1"/>
    </xf>
    <xf numFmtId="0" fontId="33" fillId="0" borderId="39" xfId="1318" applyFont="1" applyFill="1" applyBorder="1" applyAlignment="1">
      <alignment horizontal="center" vertical="top"/>
    </xf>
    <xf numFmtId="0" fontId="33" fillId="34" borderId="52" xfId="1318" applyFont="1" applyFill="1" applyBorder="1" applyAlignment="1">
      <alignment horizontal="center" vertical="center" wrapText="1"/>
    </xf>
    <xf numFmtId="4" fontId="53" fillId="34" borderId="52" xfId="1318" applyNumberFormat="1" applyFont="1" applyFill="1" applyBorder="1" applyAlignment="1">
      <alignment horizontal="left" vertical="center" wrapText="1"/>
    </xf>
    <xf numFmtId="2" fontId="33" fillId="34" borderId="52" xfId="1318" applyNumberFormat="1" applyFont="1" applyFill="1" applyBorder="1" applyAlignment="1">
      <alignment horizontal="center" vertical="center" wrapText="1"/>
    </xf>
    <xf numFmtId="4" fontId="53" fillId="34" borderId="87" xfId="1318" applyNumberFormat="1" applyFont="1" applyFill="1" applyBorder="1" applyAlignment="1">
      <alignment horizontal="center" vertical="center" wrapText="1"/>
    </xf>
    <xf numFmtId="3" fontId="53" fillId="34" borderId="88" xfId="1318" applyNumberFormat="1" applyFont="1" applyFill="1" applyBorder="1" applyAlignment="1">
      <alignment horizontal="center" vertical="center" wrapText="1"/>
    </xf>
    <xf numFmtId="3" fontId="53" fillId="34" borderId="89" xfId="1318" applyNumberFormat="1" applyFont="1" applyFill="1" applyBorder="1" applyAlignment="1">
      <alignment horizontal="center" vertical="center" wrapText="1"/>
    </xf>
    <xf numFmtId="3" fontId="58" fillId="34" borderId="49" xfId="1318" applyNumberFormat="1" applyFont="1" applyFill="1" applyBorder="1" applyAlignment="1">
      <alignment horizontal="center" vertical="center" wrapText="1"/>
    </xf>
    <xf numFmtId="3" fontId="55" fillId="34" borderId="90" xfId="1318" applyNumberFormat="1" applyFont="1" applyFill="1" applyBorder="1" applyAlignment="1">
      <alignment horizontal="center" vertical="center" wrapText="1"/>
    </xf>
    <xf numFmtId="3" fontId="58" fillId="34" borderId="89" xfId="1318" applyNumberFormat="1" applyFont="1" applyFill="1" applyBorder="1" applyAlignment="1">
      <alignment horizontal="center" vertical="center" wrapText="1"/>
    </xf>
    <xf numFmtId="3" fontId="55" fillId="34" borderId="87" xfId="1318" applyNumberFormat="1" applyFont="1" applyFill="1" applyBorder="1" applyAlignment="1">
      <alignment horizontal="center" vertical="center" wrapText="1"/>
    </xf>
    <xf numFmtId="3" fontId="58" fillId="34" borderId="88" xfId="1318" applyNumberFormat="1" applyFont="1" applyFill="1" applyBorder="1" applyAlignment="1">
      <alignment horizontal="center" vertical="center" wrapText="1"/>
    </xf>
    <xf numFmtId="49" fontId="33" fillId="0" borderId="54" xfId="368" applyNumberFormat="1" applyFont="1" applyFill="1" applyBorder="1" applyAlignment="1">
      <alignment horizontal="left" vertical="center" wrapText="1"/>
    </xf>
    <xf numFmtId="4" fontId="58" fillId="0" borderId="50" xfId="1318" applyNumberFormat="1" applyFont="1" applyFill="1" applyBorder="1" applyAlignment="1">
      <alignment vertical="top" wrapText="1"/>
    </xf>
    <xf numFmtId="2" fontId="55" fillId="0" borderId="40" xfId="1318" applyNumberFormat="1" applyFont="1" applyFill="1" applyBorder="1" applyAlignment="1">
      <alignment horizontal="center" vertical="top" wrapText="1"/>
    </xf>
    <xf numFmtId="4" fontId="58" fillId="0" borderId="41" xfId="1318" applyNumberFormat="1" applyFont="1" applyFill="1" applyBorder="1" applyAlignment="1">
      <alignment horizontal="center" vertical="top" wrapText="1"/>
    </xf>
    <xf numFmtId="2" fontId="55" fillId="0" borderId="63" xfId="1318" applyNumberFormat="1" applyFont="1" applyFill="1" applyBorder="1" applyAlignment="1">
      <alignment horizontal="center" vertical="top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4" fontId="58" fillId="0" borderId="59" xfId="1318" applyNumberFormat="1" applyFont="1" applyFill="1" applyBorder="1" applyAlignment="1">
      <alignment vertical="top" wrapText="1"/>
    </xf>
    <xf numFmtId="2" fontId="55" fillId="0" borderId="20" xfId="1318" applyNumberFormat="1" applyFont="1" applyFill="1" applyBorder="1" applyAlignment="1">
      <alignment horizontal="center" vertical="top" wrapText="1"/>
    </xf>
    <xf numFmtId="4" fontId="58" fillId="0" borderId="29" xfId="1318" applyNumberFormat="1" applyFont="1" applyFill="1" applyBorder="1" applyAlignment="1">
      <alignment horizontal="center" vertical="top" wrapText="1"/>
    </xf>
    <xf numFmtId="2" fontId="55" fillId="0" borderId="31" xfId="1318" applyNumberFormat="1" applyFont="1" applyFill="1" applyBorder="1" applyAlignment="1">
      <alignment horizontal="center" vertical="top" wrapText="1"/>
    </xf>
    <xf numFmtId="2" fontId="53" fillId="0" borderId="56" xfId="1318" applyNumberFormat="1" applyFont="1" applyFill="1" applyBorder="1" applyAlignment="1">
      <alignment horizontal="center" vertical="center" wrapText="1"/>
    </xf>
    <xf numFmtId="4" fontId="58" fillId="0" borderId="64" xfId="1318" applyNumberFormat="1" applyFont="1" applyFill="1" applyBorder="1" applyAlignment="1">
      <alignment vertical="top" wrapText="1"/>
    </xf>
    <xf numFmtId="2" fontId="55" fillId="0" borderId="42" xfId="1318" applyNumberFormat="1" applyFont="1" applyFill="1" applyBorder="1" applyAlignment="1">
      <alignment horizontal="center" vertical="top" wrapText="1"/>
    </xf>
    <xf numFmtId="4" fontId="58" fillId="0" borderId="43" xfId="1318" applyNumberFormat="1" applyFont="1" applyFill="1" applyBorder="1" applyAlignment="1">
      <alignment horizontal="center" vertical="top" wrapText="1"/>
    </xf>
    <xf numFmtId="2" fontId="55" fillId="0" borderId="56" xfId="1318" applyNumberFormat="1" applyFont="1" applyFill="1" applyBorder="1" applyAlignment="1">
      <alignment horizontal="center" vertical="top" wrapText="1"/>
    </xf>
    <xf numFmtId="2" fontId="53" fillId="34" borderId="27" xfId="1318" applyNumberFormat="1" applyFont="1" applyFill="1" applyBorder="1" applyAlignment="1">
      <alignment horizontal="center" vertical="center" wrapText="1"/>
    </xf>
    <xf numFmtId="4" fontId="58" fillId="34" borderId="32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7" xfId="1318" applyNumberFormat="1" applyFont="1" applyFill="1" applyBorder="1" applyAlignment="1">
      <alignment vertical="top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4" fontId="58" fillId="0" borderId="40" xfId="1318" applyNumberFormat="1" applyFont="1" applyFill="1" applyBorder="1" applyAlignment="1">
      <alignment vertical="top" wrapText="1"/>
    </xf>
    <xf numFmtId="4" fontId="58" fillId="0" borderId="63" xfId="1318" applyNumberFormat="1" applyFont="1" applyFill="1" applyBorder="1" applyAlignment="1">
      <alignment vertical="top" wrapText="1"/>
    </xf>
    <xf numFmtId="2" fontId="33" fillId="0" borderId="57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vertical="top" wrapText="1"/>
    </xf>
    <xf numFmtId="0" fontId="33" fillId="0" borderId="61" xfId="371" applyFont="1" applyFill="1" applyBorder="1" applyAlignment="1" applyProtection="1">
      <alignment vertical="top" wrapText="1"/>
      <protection locked="0"/>
    </xf>
    <xf numFmtId="2" fontId="33" fillId="0" borderId="61" xfId="1318" applyNumberFormat="1" applyFont="1" applyFill="1" applyBorder="1" applyAlignment="1">
      <alignment horizontal="center" vertical="top" wrapText="1"/>
    </xf>
    <xf numFmtId="4" fontId="53" fillId="0" borderId="56" xfId="1318" applyNumberFormat="1" applyFont="1" applyFill="1" applyBorder="1" applyAlignment="1">
      <alignment vertical="top" wrapText="1"/>
    </xf>
    <xf numFmtId="4" fontId="53" fillId="0" borderId="44" xfId="1318" applyNumberFormat="1" applyFont="1" applyFill="1" applyBorder="1" applyAlignment="1">
      <alignment vertical="top" wrapText="1"/>
    </xf>
    <xf numFmtId="4" fontId="53" fillId="0" borderId="43" xfId="1318" applyNumberFormat="1" applyFont="1" applyFill="1" applyBorder="1" applyAlignment="1">
      <alignment vertical="top" wrapText="1"/>
    </xf>
    <xf numFmtId="3" fontId="53" fillId="0" borderId="43" xfId="1318" applyNumberFormat="1" applyFont="1" applyFill="1" applyBorder="1" applyAlignment="1">
      <alignment horizontal="center" vertical="center" wrapText="1"/>
    </xf>
    <xf numFmtId="0" fontId="33" fillId="0" borderId="34" xfId="1318" applyFont="1" applyBorder="1"/>
    <xf numFmtId="4" fontId="53" fillId="16" borderId="33" xfId="1318" applyNumberFormat="1" applyFont="1" applyFill="1" applyBorder="1" applyAlignment="1">
      <alignment vertical="top" wrapText="1"/>
    </xf>
    <xf numFmtId="4" fontId="58" fillId="16" borderId="33" xfId="1318" applyNumberFormat="1" applyFont="1" applyFill="1" applyBorder="1" applyAlignment="1">
      <alignment vertical="top" wrapText="1"/>
    </xf>
    <xf numFmtId="4" fontId="58" fillId="16" borderId="33" xfId="1318" applyNumberFormat="1" applyFont="1" applyFill="1" applyBorder="1" applyAlignment="1">
      <alignment horizontal="center"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3" fontId="53" fillId="16" borderId="35" xfId="1318" applyNumberFormat="1" applyFont="1" applyFill="1" applyBorder="1" applyAlignment="1">
      <alignment horizontal="center" vertical="center" wrapText="1"/>
    </xf>
    <xf numFmtId="0" fontId="33" fillId="0" borderId="20" xfId="1318" applyFont="1" applyBorder="1"/>
    <xf numFmtId="0" fontId="53" fillId="16" borderId="4" xfId="372" applyFont="1" applyFill="1" applyBorder="1" applyAlignment="1">
      <alignment horizontal="left" vertical="top"/>
    </xf>
    <xf numFmtId="2" fontId="33" fillId="16" borderId="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0" fontId="33" fillId="0" borderId="38" xfId="1318" applyFont="1" applyBorder="1"/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3" fontId="53" fillId="16" borderId="39" xfId="1318" applyNumberFormat="1" applyFont="1" applyFill="1" applyBorder="1" applyAlignment="1">
      <alignment horizontal="center" vertical="center" wrapText="1"/>
    </xf>
    <xf numFmtId="4" fontId="58" fillId="16" borderId="54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vertical="top" wrapText="1"/>
    </xf>
    <xf numFmtId="4" fontId="53" fillId="16" borderId="63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50" xfId="1318" applyNumberFormat="1" applyFont="1" applyFill="1" applyBorder="1" applyAlignment="1">
      <alignment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54" xfId="1318" applyNumberFormat="1" applyFont="1" applyFill="1" applyBorder="1" applyAlignment="1">
      <alignment horizontal="center" vertical="top" wrapText="1"/>
    </xf>
    <xf numFmtId="3" fontId="53" fillId="16" borderId="54" xfId="1318" applyNumberFormat="1" applyFont="1" applyFill="1" applyBorder="1" applyAlignment="1">
      <alignment horizontal="center" vertical="center" wrapText="1"/>
    </xf>
    <xf numFmtId="4" fontId="53" fillId="16" borderId="61" xfId="1318" applyNumberFormat="1" applyFont="1" applyFill="1" applyBorder="1" applyAlignment="1">
      <alignment vertical="top" wrapText="1"/>
    </xf>
    <xf numFmtId="4" fontId="58" fillId="16" borderId="64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horizontal="center" vertical="top" wrapText="1"/>
    </xf>
    <xf numFmtId="4" fontId="58" fillId="16" borderId="56" xfId="1318" applyNumberFormat="1" applyFont="1" applyFill="1" applyBorder="1" applyAlignment="1">
      <alignment vertical="top" wrapText="1"/>
    </xf>
    <xf numFmtId="4" fontId="53" fillId="16" borderId="61" xfId="1318" applyNumberFormat="1" applyFont="1" applyFill="1" applyBorder="1" applyAlignment="1">
      <alignment horizontal="center" vertical="top" wrapText="1"/>
    </xf>
    <xf numFmtId="4" fontId="58" fillId="16" borderId="60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vertical="top" wrapText="1"/>
    </xf>
    <xf numFmtId="4" fontId="58" fillId="16" borderId="39" xfId="1318" applyNumberFormat="1" applyFont="1" applyFill="1" applyBorder="1" applyAlignment="1">
      <alignment horizontal="center" vertical="top" wrapText="1"/>
    </xf>
    <xf numFmtId="4" fontId="58" fillId="16" borderId="36" xfId="1318" applyNumberFormat="1" applyFont="1" applyFill="1" applyBorder="1" applyAlignment="1">
      <alignment vertical="top" wrapText="1"/>
    </xf>
    <xf numFmtId="4" fontId="53" fillId="16" borderId="53" xfId="1318" applyNumberFormat="1" applyFont="1" applyFill="1" applyBorder="1" applyAlignment="1">
      <alignment horizontal="center" vertical="top" wrapText="1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Border="1"/>
    <xf numFmtId="0" fontId="53" fillId="0" borderId="34" xfId="372" applyFont="1" applyFill="1" applyBorder="1" applyAlignment="1">
      <alignment horizontal="left" vertical="top"/>
    </xf>
    <xf numFmtId="0" fontId="53" fillId="0" borderId="33" xfId="372" applyFont="1" applyFill="1" applyBorder="1" applyAlignment="1">
      <alignment horizontal="left" vertical="top"/>
    </xf>
    <xf numFmtId="193" fontId="53" fillId="16" borderId="29" xfId="1318" applyNumberFormat="1" applyFont="1" applyFill="1" applyBorder="1" applyAlignment="1">
      <alignment horizontal="center"/>
    </xf>
    <xf numFmtId="0" fontId="1" fillId="28" borderId="0" xfId="327" applyFill="1" applyBorder="1" applyAlignment="1"/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6" fillId="28" borderId="0" xfId="350" applyFont="1" applyFill="1" applyAlignment="1">
      <alignment horizontal="center" vertical="center" wrapText="1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left"/>
    </xf>
    <xf numFmtId="0" fontId="33" fillId="28" borderId="0" xfId="327" applyFont="1" applyFill="1"/>
    <xf numFmtId="0" fontId="81" fillId="28" borderId="0" xfId="327" applyFont="1" applyFill="1" applyAlignment="1">
      <alignment horizontal="left" vertical="center" wrapText="1"/>
    </xf>
    <xf numFmtId="0" fontId="82" fillId="28" borderId="0" xfId="327" applyFont="1" applyFill="1" applyAlignment="1">
      <alignment horizontal="center" vertical="center" wrapText="1"/>
    </xf>
    <xf numFmtId="3" fontId="1" fillId="28" borderId="0" xfId="327" applyNumberFormat="1" applyFill="1" applyAlignment="1">
      <alignment horizontal="center" vertical="center" wrapText="1"/>
    </xf>
    <xf numFmtId="0" fontId="78" fillId="28" borderId="0" xfId="327" applyFont="1" applyFill="1" applyAlignment="1">
      <alignment horizontal="center"/>
    </xf>
    <xf numFmtId="0" fontId="78" fillId="28" borderId="0" xfId="327" applyFont="1" applyFill="1" applyAlignment="1">
      <alignment horizontal="left"/>
    </xf>
    <xf numFmtId="0" fontId="78" fillId="28" borderId="0" xfId="327" applyFont="1" applyFill="1" applyAlignment="1">
      <alignment horizontal="center" vertical="center" wrapText="1"/>
    </xf>
    <xf numFmtId="0" fontId="83" fillId="28" borderId="0" xfId="327" applyFont="1" applyFill="1" applyAlignment="1">
      <alignment horizontal="center" vertical="center" wrapText="1"/>
    </xf>
    <xf numFmtId="3" fontId="78" fillId="28" borderId="0" xfId="327" applyNumberFormat="1" applyFont="1" applyFill="1" applyAlignment="1">
      <alignment horizontal="center" vertical="center" wrapText="1"/>
    </xf>
    <xf numFmtId="0" fontId="78" fillId="28" borderId="45" xfId="327" applyNumberFormat="1" applyFont="1" applyFill="1" applyBorder="1" applyAlignment="1">
      <alignment horizontal="center" vertical="center" wrapText="1"/>
    </xf>
    <xf numFmtId="0" fontId="83" fillId="28" borderId="45" xfId="327" applyNumberFormat="1" applyFont="1" applyFill="1" applyBorder="1" applyAlignment="1">
      <alignment horizontal="center" vertical="center" wrapText="1"/>
    </xf>
    <xf numFmtId="3" fontId="78" fillId="28" borderId="21" xfId="327" applyNumberFormat="1" applyFont="1" applyFill="1" applyBorder="1" applyAlignment="1">
      <alignment horizontal="center" vertical="center" wrapText="1"/>
    </xf>
    <xf numFmtId="0" fontId="78" fillId="28" borderId="45" xfId="327" applyFont="1" applyFill="1" applyBorder="1" applyAlignment="1">
      <alignment horizontal="center"/>
    </xf>
    <xf numFmtId="0" fontId="78" fillId="28" borderId="45" xfId="327" applyFont="1" applyFill="1" applyBorder="1" applyAlignment="1">
      <alignment horizontal="center" vertical="center" wrapText="1"/>
    </xf>
    <xf numFmtId="0" fontId="83" fillId="28" borderId="45" xfId="327" applyFont="1" applyFill="1" applyBorder="1" applyAlignment="1">
      <alignment horizontal="center" vertical="center" wrapText="1"/>
    </xf>
    <xf numFmtId="3" fontId="78" fillId="28" borderId="45" xfId="327" applyNumberFormat="1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28" borderId="85" xfId="0" applyNumberFormat="1" applyFont="1" applyFill="1" applyBorder="1" applyAlignment="1">
      <alignment horizontal="center" vertical="center" wrapText="1"/>
    </xf>
    <xf numFmtId="0" fontId="28" fillId="28" borderId="33" xfId="0" applyFont="1" applyFill="1" applyBorder="1" applyAlignment="1">
      <alignment horizontal="center" vertical="center" wrapText="1"/>
    </xf>
    <xf numFmtId="3" fontId="1" fillId="28" borderId="29" xfId="327" applyNumberFormat="1" applyFont="1" applyFill="1" applyBorder="1" applyAlignment="1">
      <alignment horizontal="center" vertical="center" wrapText="1"/>
    </xf>
    <xf numFmtId="49" fontId="10" fillId="28" borderId="31" xfId="0" applyNumberFormat="1" applyFont="1" applyFill="1" applyBorder="1" applyAlignment="1">
      <alignment horizontal="center" vertical="center" wrapText="1"/>
    </xf>
    <xf numFmtId="0" fontId="28" fillId="28" borderId="4" xfId="0" applyFont="1" applyFill="1" applyBorder="1" applyAlignment="1">
      <alignment horizontal="center" vertical="center" wrapText="1"/>
    </xf>
    <xf numFmtId="0" fontId="1" fillId="28" borderId="20" xfId="327" applyFont="1" applyFill="1" applyBorder="1"/>
    <xf numFmtId="0" fontId="1" fillId="28" borderId="4" xfId="327" applyFont="1" applyFill="1" applyBorder="1"/>
    <xf numFmtId="0" fontId="1" fillId="28" borderId="29" xfId="327" applyFont="1" applyFill="1" applyBorder="1"/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49" fontId="10" fillId="28" borderId="36" xfId="0" applyNumberFormat="1" applyFont="1" applyFill="1" applyBorder="1" applyAlignment="1">
      <alignment horizontal="center" vertical="center" wrapText="1"/>
    </xf>
    <xf numFmtId="0" fontId="28" fillId="28" borderId="37" xfId="0" applyFont="1" applyFill="1" applyBorder="1" applyAlignment="1">
      <alignment horizontal="center" vertical="center" wrapText="1"/>
    </xf>
    <xf numFmtId="3" fontId="78" fillId="28" borderId="52" xfId="327" applyNumberFormat="1" applyFont="1" applyFill="1" applyBorder="1" applyAlignment="1">
      <alignment horizontal="center" vertical="center" wrapText="1"/>
    </xf>
    <xf numFmtId="3" fontId="78" fillId="28" borderId="52" xfId="327" applyNumberFormat="1" applyFont="1" applyFill="1" applyBorder="1" applyAlignment="1">
      <alignment horizontal="center"/>
    </xf>
    <xf numFmtId="3" fontId="27" fillId="28" borderId="8" xfId="327" applyNumberFormat="1" applyFont="1" applyFill="1" applyBorder="1" applyAlignment="1">
      <alignment horizontal="center" vertical="center" wrapText="1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3" fontId="58" fillId="34" borderId="87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8" xfId="1318" applyFont="1" applyFill="1" applyBorder="1" applyAlignment="1">
      <alignment vertical="top" wrapText="1"/>
    </xf>
    <xf numFmtId="4" fontId="58" fillId="28" borderId="94" xfId="1318" applyNumberFormat="1" applyFont="1" applyFill="1" applyBorder="1" applyAlignment="1">
      <alignment vertical="top" wrapText="1"/>
    </xf>
    <xf numFmtId="3" fontId="58" fillId="28" borderId="26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0" fontId="58" fillId="28" borderId="25" xfId="1318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horizontal="center" vertical="top" wrapText="1"/>
    </xf>
    <xf numFmtId="0" fontId="58" fillId="28" borderId="94" xfId="1318" applyFont="1" applyFill="1" applyBorder="1" applyAlignment="1">
      <alignment vertical="top" wrapText="1"/>
    </xf>
    <xf numFmtId="4" fontId="58" fillId="28" borderId="94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3" fontId="58" fillId="28" borderId="3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33" fillId="0" borderId="8" xfId="1318" applyNumberFormat="1" applyFont="1" applyFill="1" applyBorder="1" applyAlignment="1">
      <alignment horizontal="left" vertical="center" wrapText="1"/>
    </xf>
    <xf numFmtId="2" fontId="33" fillId="0" borderId="8" xfId="1318" applyNumberFormat="1" applyFont="1" applyFill="1" applyBorder="1" applyAlignment="1">
      <alignment horizontal="center" vertical="center" wrapText="1"/>
    </xf>
    <xf numFmtId="2" fontId="53" fillId="0" borderId="94" xfId="1318" applyNumberFormat="1" applyFont="1" applyFill="1" applyBorder="1" applyAlignment="1">
      <alignment horizontal="center" vertical="center" wrapText="1"/>
    </xf>
    <xf numFmtId="3" fontId="53" fillId="0" borderId="26" xfId="1318" applyNumberFormat="1" applyFont="1" applyFill="1" applyBorder="1" applyAlignment="1">
      <alignment horizontal="center" vertical="center" wrapText="1"/>
    </xf>
    <xf numFmtId="2" fontId="53" fillId="0" borderId="26" xfId="1318" applyNumberFormat="1" applyFont="1" applyFill="1" applyBorder="1" applyAlignment="1">
      <alignment horizontal="center" vertical="center" wrapText="1"/>
    </xf>
    <xf numFmtId="2" fontId="53" fillId="0" borderId="30" xfId="1318" applyNumberFormat="1" applyFont="1" applyFill="1" applyBorder="1" applyAlignment="1">
      <alignment horizontal="center" vertical="center" wrapText="1"/>
    </xf>
    <xf numFmtId="4" fontId="58" fillId="0" borderId="32" xfId="1318" applyNumberFormat="1" applyFont="1" applyFill="1" applyBorder="1" applyAlignment="1">
      <alignment vertical="top" wrapText="1"/>
    </xf>
    <xf numFmtId="2" fontId="55" fillId="0" borderId="25" xfId="1318" applyNumberFormat="1" applyFont="1" applyFill="1" applyBorder="1" applyAlignment="1">
      <alignment horizontal="center" vertical="top" wrapText="1"/>
    </xf>
    <xf numFmtId="4" fontId="58" fillId="0" borderId="30" xfId="1318" applyNumberFormat="1" applyFont="1" applyFill="1" applyBorder="1" applyAlignment="1">
      <alignment horizontal="center" vertical="top" wrapText="1"/>
    </xf>
    <xf numFmtId="2" fontId="55" fillId="0" borderId="94" xfId="1318" applyNumberFormat="1" applyFont="1" applyFill="1" applyBorder="1" applyAlignment="1">
      <alignment horizontal="center" vertical="top" wrapText="1"/>
    </xf>
    <xf numFmtId="4" fontId="53" fillId="0" borderId="94" xfId="1318" applyNumberFormat="1" applyFont="1" applyFill="1" applyBorder="1" applyAlignment="1">
      <alignment horizontal="center" vertical="top" wrapText="1"/>
    </xf>
    <xf numFmtId="4" fontId="53" fillId="0" borderId="26" xfId="1318" applyNumberFormat="1" applyFont="1" applyFill="1" applyBorder="1" applyAlignment="1">
      <alignment horizontal="center" vertical="top" wrapText="1"/>
    </xf>
    <xf numFmtId="3" fontId="53" fillId="0" borderId="30" xfId="1318" applyNumberFormat="1" applyFont="1" applyFill="1" applyBorder="1" applyAlignment="1">
      <alignment horizontal="center" vertical="center" wrapText="1"/>
    </xf>
    <xf numFmtId="2" fontId="33" fillId="0" borderId="54" xfId="1318" applyNumberFormat="1" applyFont="1" applyFill="1" applyBorder="1" applyAlignment="1">
      <alignment horizontal="center" vertical="center" wrapText="1"/>
    </xf>
    <xf numFmtId="4" fontId="53" fillId="0" borderId="63" xfId="1318" applyNumberFormat="1" applyFont="1" applyFill="1" applyBorder="1" applyAlignment="1">
      <alignment horizontal="center" vertical="top" wrapText="1"/>
    </xf>
    <xf numFmtId="49" fontId="33" fillId="0" borderId="57" xfId="368" applyNumberFormat="1" applyFont="1" applyFill="1" applyBorder="1" applyAlignment="1">
      <alignment horizontal="left" vertical="center" wrapText="1"/>
    </xf>
    <xf numFmtId="2" fontId="33" fillId="0" borderId="57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2" fontId="33" fillId="0" borderId="57" xfId="419" applyNumberFormat="1" applyFont="1" applyBorder="1" applyAlignment="1">
      <alignment horizontal="center" vertical="center" wrapText="1"/>
    </xf>
    <xf numFmtId="2" fontId="33" fillId="0" borderId="61" xfId="419" applyNumberFormat="1" applyFont="1" applyBorder="1" applyAlignment="1">
      <alignment horizontal="center" vertical="center" wrapText="1"/>
    </xf>
    <xf numFmtId="4" fontId="53" fillId="0" borderId="56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2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3" fillId="16" borderId="36" xfId="1318" applyNumberFormat="1" applyFont="1" applyFill="1" applyBorder="1" applyAlignment="1">
      <alignment horizontal="center" vertical="top" wrapText="1"/>
    </xf>
    <xf numFmtId="0" fontId="1" fillId="0" borderId="0" xfId="327" applyFill="1" applyBorder="1"/>
    <xf numFmtId="0" fontId="1" fillId="28" borderId="0" xfId="327" applyFill="1" applyAlignment="1">
      <alignment horizontal="center" vertical="center" wrapText="1"/>
    </xf>
    <xf numFmtId="0" fontId="78" fillId="28" borderId="32" xfId="327" applyFont="1" applyFill="1" applyBorder="1" applyAlignment="1">
      <alignment horizontal="center"/>
    </xf>
    <xf numFmtId="0" fontId="78" fillId="28" borderId="8" xfId="327" applyFont="1" applyFill="1" applyBorder="1" applyAlignment="1">
      <alignment horizontal="left"/>
    </xf>
    <xf numFmtId="0" fontId="78" fillId="28" borderId="2" xfId="327" applyFont="1" applyFill="1" applyBorder="1" applyAlignment="1">
      <alignment horizontal="center"/>
    </xf>
    <xf numFmtId="49" fontId="10" fillId="28" borderId="4" xfId="0" applyNumberFormat="1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left" vertical="center" wrapText="1"/>
    </xf>
    <xf numFmtId="0" fontId="10" fillId="28" borderId="15" xfId="0" applyFont="1" applyFill="1" applyBorder="1" applyAlignment="1">
      <alignment horizontal="center" vertical="center" wrapText="1"/>
    </xf>
    <xf numFmtId="49" fontId="10" fillId="28" borderId="34" xfId="0" applyNumberFormat="1" applyFont="1" applyFill="1" applyBorder="1" applyAlignment="1">
      <alignment horizontal="center" vertical="center" wrapText="1"/>
    </xf>
    <xf numFmtId="0" fontId="10" fillId="28" borderId="33" xfId="0" applyFont="1" applyFill="1" applyBorder="1" applyAlignment="1">
      <alignment horizontal="center" vertical="center" wrapText="1"/>
    </xf>
    <xf numFmtId="49" fontId="10" fillId="28" borderId="20" xfId="0" applyNumberFormat="1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49" fontId="10" fillId="28" borderId="38" xfId="0" applyNumberFormat="1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1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86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33" fillId="0" borderId="45" xfId="370" applyFont="1" applyFill="1" applyBorder="1" applyAlignment="1">
      <alignment horizontal="center" vertical="center" wrapText="1"/>
    </xf>
    <xf numFmtId="0" fontId="33" fillId="0" borderId="55" xfId="370" applyFont="1" applyFill="1" applyBorder="1" applyAlignment="1">
      <alignment horizontal="center" vertical="center" wrapText="1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8" xfId="371" applyNumberFormat="1" applyFont="1" applyFill="1" applyBorder="1" applyAlignment="1" applyProtection="1">
      <alignment horizontal="center" vertical="center"/>
      <protection locked="0"/>
    </xf>
    <xf numFmtId="187" fontId="55" fillId="0" borderId="62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41" xfId="371" applyNumberFormat="1" applyFont="1" applyFill="1" applyBorder="1" applyAlignment="1" applyProtection="1">
      <alignment horizontal="center" vertical="center"/>
      <protection locked="0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33" fillId="0" borderId="45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5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45" xfId="371" applyFont="1" applyFill="1" applyBorder="1" applyAlignment="1" applyProtection="1">
      <alignment horizontal="center" vertical="center" wrapText="1"/>
      <protection locked="0"/>
    </xf>
    <xf numFmtId="0" fontId="33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45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3" xfId="370" applyFont="1" applyFill="1" applyBorder="1" applyAlignment="1">
      <alignment horizontal="center" vertical="center" wrapText="1"/>
    </xf>
    <xf numFmtId="4" fontId="53" fillId="0" borderId="46" xfId="1318" applyNumberFormat="1" applyFont="1" applyFill="1" applyBorder="1" applyAlignment="1">
      <alignment horizontal="center" vertical="center" wrapText="1"/>
    </xf>
    <xf numFmtId="4" fontId="58" fillId="25" borderId="47" xfId="1318" applyNumberFormat="1" applyFont="1" applyFill="1" applyBorder="1" applyAlignment="1">
      <alignment vertical="top" wrapText="1"/>
    </xf>
    <xf numFmtId="4" fontId="58" fillId="25" borderId="56" xfId="1318" applyNumberFormat="1" applyFont="1" applyFill="1" applyBorder="1" applyAlignment="1">
      <alignment vertical="top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63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2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33" fillId="28" borderId="0" xfId="327" applyFont="1" applyFill="1" applyAlignment="1">
      <alignment horizontal="center" vertical="center"/>
    </xf>
    <xf numFmtId="4" fontId="77" fillId="28" borderId="0" xfId="350" applyFont="1" applyFill="1" applyAlignment="1">
      <alignment horizontal="center" vertical="center"/>
    </xf>
    <xf numFmtId="1" fontId="81" fillId="28" borderId="0" xfId="327" applyNumberFormat="1" applyFont="1" applyFill="1" applyAlignment="1">
      <alignment horizontal="left" vertical="center" wrapText="1"/>
    </xf>
    <xf numFmtId="0" fontId="78" fillId="28" borderId="32" xfId="327" applyFont="1" applyFill="1" applyBorder="1" applyAlignment="1">
      <alignment horizontal="right" vertical="center" wrapText="1"/>
    </xf>
    <xf numFmtId="0" fontId="78" fillId="28" borderId="2" xfId="327" applyFont="1" applyFill="1" applyBorder="1" applyAlignment="1">
      <alignment horizontal="right" vertical="center" wrapText="1"/>
    </xf>
    <xf numFmtId="0" fontId="78" fillId="28" borderId="91" xfId="327" applyFont="1" applyFill="1" applyBorder="1" applyAlignment="1">
      <alignment horizontal="right" vertical="center" wrapText="1"/>
    </xf>
    <xf numFmtId="0" fontId="78" fillId="28" borderId="92" xfId="327" applyFont="1" applyFill="1" applyBorder="1" applyAlignment="1">
      <alignment horizontal="right" vertical="center" wrapText="1"/>
    </xf>
    <xf numFmtId="0" fontId="78" fillId="28" borderId="49" xfId="327" applyFont="1" applyFill="1" applyBorder="1" applyAlignment="1">
      <alignment horizontal="right" vertical="center" wrapText="1"/>
    </xf>
    <xf numFmtId="0" fontId="84" fillId="28" borderId="32" xfId="327" applyFont="1" applyFill="1" applyBorder="1" applyAlignment="1">
      <alignment horizontal="right" vertical="center" wrapText="1"/>
    </xf>
    <xf numFmtId="0" fontId="84" fillId="28" borderId="2" xfId="327" applyFont="1" applyFill="1" applyBorder="1" applyAlignment="1">
      <alignment horizontal="right" vertical="center" wrapText="1"/>
    </xf>
    <xf numFmtId="0" fontId="84" fillId="28" borderId="27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78" fillId="28" borderId="0" xfId="327" applyFont="1" applyFill="1" applyAlignment="1">
      <alignment horizontal="center"/>
    </xf>
    <xf numFmtId="0" fontId="79" fillId="28" borderId="0" xfId="327" applyFont="1" applyFill="1" applyAlignment="1">
      <alignment horizontal="center" vertical="center" wrapText="1"/>
    </xf>
    <xf numFmtId="0" fontId="78" fillId="28" borderId="25" xfId="327" applyNumberFormat="1" applyFont="1" applyFill="1" applyBorder="1" applyAlignment="1">
      <alignment horizontal="center" vertical="center" wrapText="1"/>
    </xf>
    <xf numFmtId="0" fontId="78" fillId="28" borderId="26" xfId="327" applyNumberFormat="1" applyFont="1" applyFill="1" applyBorder="1" applyAlignment="1">
      <alignment horizontal="center" vertical="center" wrapText="1"/>
    </xf>
    <xf numFmtId="0" fontId="78" fillId="28" borderId="30" xfId="327" applyNumberFormat="1" applyFont="1" applyFill="1" applyBorder="1" applyAlignment="1">
      <alignment horizontal="center" vertical="center" wrapText="1"/>
    </xf>
    <xf numFmtId="0" fontId="80" fillId="28" borderId="21" xfId="327" applyNumberFormat="1" applyFont="1" applyFill="1" applyBorder="1" applyAlignment="1">
      <alignment horizontal="center" vertical="center" wrapText="1"/>
    </xf>
    <xf numFmtId="0" fontId="80" fillId="28" borderId="46" xfId="327" applyNumberFormat="1" applyFont="1" applyFill="1" applyBorder="1" applyAlignment="1">
      <alignment horizontal="center" vertical="center" wrapText="1"/>
    </xf>
    <xf numFmtId="0" fontId="80" fillId="28" borderId="22" xfId="327" applyNumberFormat="1" applyFont="1" applyFill="1" applyBorder="1" applyAlignment="1">
      <alignment horizontal="center" vertical="center" wrapText="1"/>
    </xf>
    <xf numFmtId="0" fontId="78" fillId="28" borderId="51" xfId="327" applyNumberFormat="1" applyFont="1" applyFill="1" applyBorder="1" applyAlignment="1">
      <alignment horizontal="center" vertical="center" wrapText="1"/>
    </xf>
    <xf numFmtId="0" fontId="78" fillId="28" borderId="57" xfId="327" applyNumberFormat="1" applyFont="1" applyFill="1" applyBorder="1" applyAlignment="1">
      <alignment horizontal="center" vertical="center" wrapText="1"/>
    </xf>
    <xf numFmtId="0" fontId="78" fillId="28" borderId="53" xfId="327" applyNumberFormat="1" applyFont="1" applyFill="1" applyBorder="1" applyAlignment="1">
      <alignment horizontal="center" vertical="center" wrapText="1"/>
    </xf>
    <xf numFmtId="0" fontId="78" fillId="28" borderId="45" xfId="327" applyNumberFormat="1" applyFont="1" applyFill="1" applyBorder="1" applyAlignment="1">
      <alignment horizontal="left" vertical="center" wrapText="1"/>
    </xf>
    <xf numFmtId="0" fontId="78" fillId="28" borderId="55" xfId="327" applyNumberFormat="1" applyFont="1" applyFill="1" applyBorder="1" applyAlignment="1">
      <alignment horizontal="left" vertical="center" wrapText="1"/>
    </xf>
    <xf numFmtId="0" fontId="78" fillId="28" borderId="52" xfId="327" applyNumberFormat="1" applyFont="1" applyFill="1" applyBorder="1" applyAlignment="1">
      <alignment horizontal="left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68%20&#1056;&#1042;&#1057;%20&#1048;&#1085;&#1074;.&#8470;496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68%20&#1056;&#1042;&#1057;%20&#1048;&#1085;&#1074;.&#8470;496/&#1056;&#1072;&#1089;&#1095;&#1077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4">
          <cell r="B24" t="str">
            <v>Ватинское  месторождение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 "/>
    </sheetNames>
    <sheetDataSet>
      <sheetData sheetId="0">
        <row r="9">
          <cell r="B9" t="str">
            <v>Ватинское  месторождение</v>
          </cell>
        </row>
        <row r="10">
          <cell r="B10" t="str">
            <v>Резервуар вертикальный стальной(10000м3 №6) Инвентарный № 140000000496</v>
          </cell>
        </row>
      </sheetData>
      <sheetData sheetId="1"/>
      <sheetData sheetId="2"/>
      <sheetData sheetId="3">
        <row r="131">
          <cell r="F131">
            <v>5909068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I47"/>
  <sheetViews>
    <sheetView showGridLines="0" view="pageBreakPreview" topLeftCell="A22" zoomScaleNormal="100" zoomScaleSheetLayoutView="100" workbookViewId="0">
      <pane xSplit="2" topLeftCell="C1" activePane="topRight" state="frozen"/>
      <selection activeCell="A8" sqref="A8"/>
      <selection pane="topRight" activeCell="Q15" sqref="Q15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156" customWidth="1"/>
    <col min="14" max="14" width="13.5703125" style="156" customWidth="1"/>
    <col min="15" max="15" width="11.7109375" style="156" customWidth="1"/>
    <col min="16" max="16" width="13" style="156" customWidth="1"/>
    <col min="17" max="17" width="14.85546875" style="156" customWidth="1"/>
    <col min="18" max="18" width="16.28515625" style="90" customWidth="1"/>
    <col min="19" max="19" width="14" style="90" customWidth="1"/>
    <col min="20" max="20" width="14.42578125" style="90" customWidth="1"/>
    <col min="21" max="22" width="11.7109375" style="90" customWidth="1"/>
    <col min="23" max="23" width="17.7109375" style="90" customWidth="1"/>
    <col min="24" max="24" width="10.140625" style="90" bestFit="1" customWidth="1"/>
    <col min="25" max="16384" width="8.85546875" style="90"/>
  </cols>
  <sheetData>
    <row r="1" spans="1:2635" x14ac:dyDescent="0.2">
      <c r="B1" s="428" t="s">
        <v>32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188"/>
      <c r="T1" s="188"/>
      <c r="U1" s="188"/>
      <c r="V1" s="427" t="s">
        <v>131</v>
      </c>
      <c r="W1" s="427"/>
    </row>
    <row r="2" spans="1:2635" x14ac:dyDescent="0.2"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188"/>
      <c r="T2" s="188"/>
      <c r="U2" s="188"/>
      <c r="V2" s="188"/>
      <c r="W2" s="91"/>
    </row>
    <row r="3" spans="1:2635" ht="14.25" thickBot="1" x14ac:dyDescent="0.25"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9"/>
      <c r="N3" s="189"/>
      <c r="O3" s="189"/>
      <c r="P3" s="189"/>
      <c r="Q3" s="189"/>
      <c r="R3" s="188"/>
      <c r="S3" s="188"/>
      <c r="T3" s="188"/>
      <c r="U3" s="188"/>
      <c r="V3" s="429"/>
      <c r="W3" s="429"/>
    </row>
    <row r="4" spans="1:2635" ht="12.75" customHeight="1" thickBot="1" x14ac:dyDescent="0.25">
      <c r="A4" s="430" t="s">
        <v>89</v>
      </c>
      <c r="B4" s="433" t="s">
        <v>33</v>
      </c>
      <c r="C4" s="433" t="s">
        <v>34</v>
      </c>
      <c r="D4" s="436" t="s">
        <v>90</v>
      </c>
      <c r="E4" s="439" t="s">
        <v>35</v>
      </c>
      <c r="F4" s="440"/>
      <c r="G4" s="440"/>
      <c r="H4" s="440"/>
      <c r="I4" s="440"/>
      <c r="J4" s="440"/>
      <c r="K4" s="440"/>
      <c r="L4" s="441"/>
      <c r="M4" s="439" t="s">
        <v>19</v>
      </c>
      <c r="N4" s="440"/>
      <c r="O4" s="440"/>
      <c r="P4" s="440"/>
      <c r="Q4" s="440"/>
      <c r="R4" s="440"/>
      <c r="S4" s="440"/>
      <c r="T4" s="440"/>
      <c r="U4" s="440"/>
      <c r="V4" s="440"/>
      <c r="W4" s="441"/>
      <c r="X4" s="92"/>
    </row>
    <row r="5" spans="1:2635" ht="12.75" customHeight="1" thickBot="1" x14ac:dyDescent="0.25">
      <c r="A5" s="431"/>
      <c r="B5" s="434"/>
      <c r="C5" s="434"/>
      <c r="D5" s="437"/>
      <c r="E5" s="456" t="s">
        <v>91</v>
      </c>
      <c r="F5" s="440" t="s">
        <v>20</v>
      </c>
      <c r="G5" s="440"/>
      <c r="H5" s="440"/>
      <c r="I5" s="440"/>
      <c r="J5" s="440"/>
      <c r="K5" s="440"/>
      <c r="L5" s="441"/>
      <c r="M5" s="458" t="s">
        <v>92</v>
      </c>
      <c r="N5" s="460" t="s">
        <v>20</v>
      </c>
      <c r="O5" s="460"/>
      <c r="P5" s="460"/>
      <c r="Q5" s="461"/>
      <c r="R5" s="462" t="s">
        <v>36</v>
      </c>
      <c r="S5" s="442" t="s">
        <v>37</v>
      </c>
      <c r="T5" s="442" t="s">
        <v>38</v>
      </c>
      <c r="U5" s="442" t="s">
        <v>39</v>
      </c>
      <c r="V5" s="442" t="s">
        <v>40</v>
      </c>
      <c r="W5" s="451" t="s">
        <v>41</v>
      </c>
    </row>
    <row r="6" spans="1:2635" ht="44.25" customHeight="1" x14ac:dyDescent="0.2">
      <c r="A6" s="431"/>
      <c r="B6" s="434"/>
      <c r="C6" s="434"/>
      <c r="D6" s="437"/>
      <c r="E6" s="457"/>
      <c r="F6" s="453" t="s">
        <v>93</v>
      </c>
      <c r="G6" s="455" t="s">
        <v>94</v>
      </c>
      <c r="H6" s="455" t="s">
        <v>95</v>
      </c>
      <c r="I6" s="455" t="s">
        <v>42</v>
      </c>
      <c r="J6" s="455" t="s">
        <v>96</v>
      </c>
      <c r="K6" s="455" t="s">
        <v>97</v>
      </c>
      <c r="L6" s="444" t="s">
        <v>98</v>
      </c>
      <c r="M6" s="459"/>
      <c r="N6" s="445" t="s">
        <v>43</v>
      </c>
      <c r="O6" s="446"/>
      <c r="P6" s="447" t="s">
        <v>17</v>
      </c>
      <c r="Q6" s="448"/>
      <c r="R6" s="463"/>
      <c r="S6" s="443"/>
      <c r="T6" s="443"/>
      <c r="U6" s="443"/>
      <c r="V6" s="443"/>
      <c r="W6" s="452"/>
    </row>
    <row r="7" spans="1:2635" ht="83.25" customHeight="1" thickBot="1" x14ac:dyDescent="0.25">
      <c r="A7" s="432"/>
      <c r="B7" s="435"/>
      <c r="C7" s="435"/>
      <c r="D7" s="438"/>
      <c r="E7" s="457"/>
      <c r="F7" s="454"/>
      <c r="G7" s="455"/>
      <c r="H7" s="455"/>
      <c r="I7" s="455"/>
      <c r="J7" s="455"/>
      <c r="K7" s="455"/>
      <c r="L7" s="444"/>
      <c r="M7" s="459"/>
      <c r="N7" s="88" t="s">
        <v>44</v>
      </c>
      <c r="O7" s="89" t="s">
        <v>45</v>
      </c>
      <c r="P7" s="93" t="s">
        <v>44</v>
      </c>
      <c r="Q7" s="89" t="s">
        <v>45</v>
      </c>
      <c r="R7" s="463"/>
      <c r="S7" s="443"/>
      <c r="T7" s="443"/>
      <c r="U7" s="443"/>
      <c r="V7" s="443"/>
      <c r="W7" s="452"/>
    </row>
    <row r="8" spans="1:2635" s="100" customFormat="1" ht="13.5" thickBot="1" x14ac:dyDescent="0.25">
      <c r="A8" s="94">
        <v>1</v>
      </c>
      <c r="B8" s="95">
        <f t="shared" ref="B8:W8" si="0">A8+1</f>
        <v>2</v>
      </c>
      <c r="C8" s="95">
        <f t="shared" si="0"/>
        <v>3</v>
      </c>
      <c r="D8" s="96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5">
        <v>19</v>
      </c>
      <c r="T8" s="95">
        <f t="shared" si="0"/>
        <v>20</v>
      </c>
      <c r="U8" s="95">
        <v>21</v>
      </c>
      <c r="V8" s="95">
        <f t="shared" si="0"/>
        <v>22</v>
      </c>
      <c r="W8" s="95">
        <f t="shared" si="0"/>
        <v>23</v>
      </c>
    </row>
    <row r="9" spans="1:2635" s="109" customFormat="1" ht="27" customHeight="1" thickBot="1" x14ac:dyDescent="0.25">
      <c r="A9" s="101" t="s">
        <v>54</v>
      </c>
      <c r="B9" s="102" t="str">
        <f>[5]лот!$B$24:$C$24</f>
        <v>Ватинское  месторождение</v>
      </c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3"/>
      <c r="T9" s="103"/>
      <c r="U9" s="103"/>
      <c r="V9" s="103"/>
      <c r="W9" s="369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</row>
    <row r="10" spans="1:2635" s="111" customFormat="1" ht="34.5" customHeight="1" thickBot="1" x14ac:dyDescent="0.25">
      <c r="A10" s="190" t="s">
        <v>55</v>
      </c>
      <c r="B10" s="191" t="s">
        <v>218</v>
      </c>
      <c r="C10" s="192"/>
      <c r="D10" s="193"/>
      <c r="E10" s="193"/>
      <c r="F10" s="192"/>
      <c r="G10" s="192"/>
      <c r="H10" s="192"/>
      <c r="I10" s="192"/>
      <c r="J10" s="192"/>
      <c r="K10" s="192"/>
      <c r="L10" s="192"/>
      <c r="M10" s="194"/>
      <c r="N10" s="195"/>
      <c r="O10" s="195"/>
      <c r="P10" s="196"/>
      <c r="Q10" s="195"/>
      <c r="R10" s="193"/>
      <c r="S10" s="192"/>
      <c r="T10" s="192"/>
      <c r="U10" s="192"/>
      <c r="V10" s="192"/>
      <c r="W10" s="192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</row>
    <row r="11" spans="1:2635" s="110" customFormat="1" ht="46.5" customHeight="1" x14ac:dyDescent="0.3">
      <c r="A11" s="197">
        <v>1807</v>
      </c>
      <c r="B11" s="198" t="str">
        <f>B10</f>
        <v>Резервуар вертикальный стальной(10000м3 №6) Инвентарный № 140000000496</v>
      </c>
      <c r="C11" s="199"/>
      <c r="D11" s="200"/>
      <c r="E11" s="201">
        <f t="shared" ref="E11:E13" si="1">G11+H11+F11+K11+L11</f>
        <v>639640</v>
      </c>
      <c r="F11" s="177">
        <v>193094</v>
      </c>
      <c r="G11" s="177">
        <v>100987</v>
      </c>
      <c r="H11" s="177">
        <v>161092</v>
      </c>
      <c r="I11" s="177">
        <v>316</v>
      </c>
      <c r="J11" s="177">
        <v>18361</v>
      </c>
      <c r="K11" s="177">
        <v>113323</v>
      </c>
      <c r="L11" s="178">
        <v>71144</v>
      </c>
      <c r="M11" s="202"/>
      <c r="N11" s="203"/>
      <c r="O11" s="204"/>
      <c r="P11" s="203"/>
      <c r="Q11" s="204"/>
      <c r="R11" s="177"/>
      <c r="S11" s="205"/>
      <c r="T11" s="177"/>
      <c r="U11" s="206"/>
      <c r="V11" s="207"/>
      <c r="W11" s="208"/>
    </row>
    <row r="12" spans="1:2635" s="110" customFormat="1" ht="46.5" customHeight="1" x14ac:dyDescent="0.3">
      <c r="A12" s="209">
        <v>1971</v>
      </c>
      <c r="B12" s="210" t="str">
        <f>B11</f>
        <v>Резервуар вертикальный стальной(10000м3 №6) Инвентарный № 140000000496</v>
      </c>
      <c r="C12" s="211"/>
      <c r="D12" s="212"/>
      <c r="E12" s="213">
        <f t="shared" si="1"/>
        <v>2697132</v>
      </c>
      <c r="F12" s="214">
        <v>1166464</v>
      </c>
      <c r="G12" s="214">
        <v>401801</v>
      </c>
      <c r="H12" s="214">
        <v>487090</v>
      </c>
      <c r="I12" s="214">
        <v>829</v>
      </c>
      <c r="J12" s="214">
        <v>53894</v>
      </c>
      <c r="K12" s="214">
        <v>376246</v>
      </c>
      <c r="L12" s="215">
        <v>265531</v>
      </c>
      <c r="M12" s="216"/>
      <c r="N12" s="217"/>
      <c r="O12" s="218"/>
      <c r="P12" s="217"/>
      <c r="Q12" s="218"/>
      <c r="R12" s="214"/>
      <c r="S12" s="219"/>
      <c r="T12" s="214"/>
      <c r="U12" s="220"/>
      <c r="V12" s="221"/>
      <c r="W12" s="222"/>
    </row>
    <row r="13" spans="1:2635" s="110" customFormat="1" ht="46.5" customHeight="1" thickBot="1" x14ac:dyDescent="0.35">
      <c r="A13" s="223">
        <v>1808</v>
      </c>
      <c r="B13" s="224" t="str">
        <f>B11</f>
        <v>Резервуар вертикальный стальной(10000м3 №6) Инвентарный № 140000000496</v>
      </c>
      <c r="C13" s="225"/>
      <c r="D13" s="226"/>
      <c r="E13" s="227">
        <f t="shared" si="1"/>
        <v>1268198</v>
      </c>
      <c r="F13" s="228">
        <v>451887</v>
      </c>
      <c r="G13" s="228">
        <v>154363</v>
      </c>
      <c r="H13" s="228">
        <v>348611</v>
      </c>
      <c r="I13" s="228">
        <v>4209</v>
      </c>
      <c r="J13" s="228">
        <v>45293</v>
      </c>
      <c r="K13" s="228">
        <v>193379</v>
      </c>
      <c r="L13" s="229">
        <v>119958</v>
      </c>
      <c r="M13" s="230"/>
      <c r="N13" s="231"/>
      <c r="O13" s="232"/>
      <c r="P13" s="231"/>
      <c r="Q13" s="232"/>
      <c r="R13" s="228"/>
      <c r="S13" s="233"/>
      <c r="T13" s="228"/>
      <c r="U13" s="234"/>
      <c r="V13" s="235"/>
      <c r="W13" s="236"/>
    </row>
    <row r="14" spans="1:2635" s="112" customFormat="1" ht="38.25" customHeight="1" thickBot="1" x14ac:dyDescent="0.25">
      <c r="A14" s="237"/>
      <c r="B14" s="238" t="s">
        <v>22</v>
      </c>
      <c r="C14" s="239"/>
      <c r="D14" s="240"/>
      <c r="E14" s="241">
        <f t="shared" ref="E14:L14" si="2">E11+E12+E13</f>
        <v>4604970</v>
      </c>
      <c r="F14" s="241">
        <f t="shared" si="2"/>
        <v>1811445</v>
      </c>
      <c r="G14" s="241">
        <f t="shared" si="2"/>
        <v>657151</v>
      </c>
      <c r="H14" s="241">
        <f t="shared" si="2"/>
        <v>996793</v>
      </c>
      <c r="I14" s="241">
        <f t="shared" si="2"/>
        <v>5354</v>
      </c>
      <c r="J14" s="241">
        <f t="shared" si="2"/>
        <v>117548</v>
      </c>
      <c r="K14" s="241">
        <f t="shared" si="2"/>
        <v>682948</v>
      </c>
      <c r="L14" s="242">
        <f t="shared" si="2"/>
        <v>456633</v>
      </c>
      <c r="M14" s="243">
        <f>O14+Q14</f>
        <v>7988612</v>
      </c>
      <c r="N14" s="244"/>
      <c r="O14" s="245">
        <f>'Приложение 3 к форме 8'!I131</f>
        <v>2079544</v>
      </c>
      <c r="P14" s="246"/>
      <c r="Q14" s="245">
        <f>'Приложение 3 к форме 8'!F131</f>
        <v>5909068</v>
      </c>
      <c r="R14" s="370"/>
      <c r="S14" s="247"/>
      <c r="T14" s="247"/>
      <c r="U14" s="247"/>
      <c r="V14" s="241"/>
      <c r="W14" s="242"/>
    </row>
    <row r="15" spans="1:2635" s="122" customFormat="1" ht="37.5" customHeight="1" thickBot="1" x14ac:dyDescent="0.25">
      <c r="A15" s="371"/>
      <c r="B15" s="372" t="s">
        <v>99</v>
      </c>
      <c r="C15" s="373"/>
      <c r="D15" s="374"/>
      <c r="E15" s="375"/>
      <c r="F15" s="376"/>
      <c r="G15" s="376"/>
      <c r="H15" s="376"/>
      <c r="I15" s="376"/>
      <c r="J15" s="376"/>
      <c r="K15" s="376"/>
      <c r="L15" s="377"/>
      <c r="M15" s="378"/>
      <c r="N15" s="379"/>
      <c r="O15" s="380"/>
      <c r="P15" s="381"/>
      <c r="Q15" s="380"/>
      <c r="R15" s="382"/>
      <c r="S15" s="383"/>
      <c r="T15" s="383"/>
      <c r="U15" s="383"/>
      <c r="V15" s="383"/>
      <c r="W15" s="384"/>
    </row>
    <row r="16" spans="1:2635" ht="42" customHeight="1" thickBot="1" x14ac:dyDescent="0.25">
      <c r="A16" s="385"/>
      <c r="B16" s="386" t="s">
        <v>46</v>
      </c>
      <c r="C16" s="387"/>
      <c r="D16" s="388"/>
      <c r="E16" s="389">
        <f>E14*D42</f>
        <v>234025</v>
      </c>
      <c r="F16" s="390"/>
      <c r="G16" s="390"/>
      <c r="H16" s="390"/>
      <c r="I16" s="390"/>
      <c r="J16" s="390"/>
      <c r="K16" s="390"/>
      <c r="L16" s="391"/>
      <c r="M16" s="392"/>
      <c r="N16" s="393"/>
      <c r="O16" s="394"/>
      <c r="P16" s="395"/>
      <c r="Q16" s="394"/>
      <c r="R16" s="396"/>
      <c r="S16" s="397"/>
      <c r="T16" s="397"/>
      <c r="U16" s="397"/>
      <c r="V16" s="397"/>
      <c r="W16" s="398"/>
    </row>
    <row r="17" spans="1:23" ht="32.25" customHeight="1" x14ac:dyDescent="0.2">
      <c r="A17" s="113"/>
      <c r="B17" s="248" t="s">
        <v>100</v>
      </c>
      <c r="C17" s="399"/>
      <c r="D17" s="138"/>
      <c r="E17" s="124"/>
      <c r="F17" s="123"/>
      <c r="G17" s="123"/>
      <c r="H17" s="123"/>
      <c r="I17" s="123"/>
      <c r="J17" s="123"/>
      <c r="K17" s="123"/>
      <c r="L17" s="180"/>
      <c r="M17" s="249"/>
      <c r="N17" s="250"/>
      <c r="O17" s="251"/>
      <c r="P17" s="252"/>
      <c r="Q17" s="251"/>
      <c r="R17" s="400"/>
      <c r="S17" s="115"/>
      <c r="T17" s="115"/>
      <c r="U17" s="115"/>
      <c r="V17" s="115"/>
      <c r="W17" s="125"/>
    </row>
    <row r="18" spans="1:23" ht="48.75" customHeight="1" x14ac:dyDescent="0.2">
      <c r="A18" s="116"/>
      <c r="B18" s="401" t="s">
        <v>101</v>
      </c>
      <c r="C18" s="402"/>
      <c r="D18" s="253"/>
      <c r="E18" s="127"/>
      <c r="F18" s="126"/>
      <c r="G18" s="126"/>
      <c r="H18" s="126"/>
      <c r="I18" s="126"/>
      <c r="J18" s="126"/>
      <c r="K18" s="126"/>
      <c r="L18" s="179"/>
      <c r="M18" s="254"/>
      <c r="N18" s="255"/>
      <c r="O18" s="256"/>
      <c r="P18" s="257"/>
      <c r="Q18" s="256"/>
      <c r="R18" s="403"/>
      <c r="S18" s="118"/>
      <c r="T18" s="118"/>
      <c r="U18" s="118"/>
      <c r="V18" s="118"/>
      <c r="W18" s="128"/>
    </row>
    <row r="19" spans="1:23" ht="48.75" customHeight="1" x14ac:dyDescent="0.2">
      <c r="A19" s="116"/>
      <c r="B19" s="129" t="s">
        <v>102</v>
      </c>
      <c r="C19" s="404"/>
      <c r="D19" s="253"/>
      <c r="E19" s="127"/>
      <c r="F19" s="126"/>
      <c r="G19" s="126"/>
      <c r="H19" s="126"/>
      <c r="I19" s="126"/>
      <c r="J19" s="126"/>
      <c r="K19" s="126"/>
      <c r="L19" s="179"/>
      <c r="M19" s="254"/>
      <c r="N19" s="255"/>
      <c r="O19" s="256"/>
      <c r="P19" s="257"/>
      <c r="Q19" s="256"/>
      <c r="R19" s="403"/>
      <c r="S19" s="118"/>
      <c r="T19" s="118"/>
      <c r="U19" s="118"/>
      <c r="V19" s="118"/>
      <c r="W19" s="128"/>
    </row>
    <row r="20" spans="1:23" ht="48.75" customHeight="1" thickBot="1" x14ac:dyDescent="0.25">
      <c r="A20" s="120"/>
      <c r="B20" s="130" t="s">
        <v>47</v>
      </c>
      <c r="C20" s="405"/>
      <c r="D20" s="258"/>
      <c r="E20" s="132"/>
      <c r="F20" s="131"/>
      <c r="G20" s="131"/>
      <c r="H20" s="131"/>
      <c r="I20" s="131"/>
      <c r="J20" s="131"/>
      <c r="K20" s="131"/>
      <c r="L20" s="181"/>
      <c r="M20" s="259"/>
      <c r="N20" s="260"/>
      <c r="O20" s="261"/>
      <c r="P20" s="262"/>
      <c r="Q20" s="261"/>
      <c r="R20" s="406"/>
      <c r="S20" s="121"/>
      <c r="T20" s="121"/>
      <c r="U20" s="121"/>
      <c r="V20" s="121"/>
      <c r="W20" s="133"/>
    </row>
    <row r="21" spans="1:23" s="137" customFormat="1" ht="27" customHeight="1" thickBot="1" x14ac:dyDescent="0.25">
      <c r="A21" s="407"/>
      <c r="B21" s="134" t="s">
        <v>23</v>
      </c>
      <c r="C21" s="408"/>
      <c r="D21" s="263"/>
      <c r="E21" s="135">
        <f>E14+E16</f>
        <v>4838995</v>
      </c>
      <c r="F21" s="135">
        <f t="shared" ref="F21:L21" si="3">F14</f>
        <v>1811445</v>
      </c>
      <c r="G21" s="135">
        <f t="shared" si="3"/>
        <v>657151</v>
      </c>
      <c r="H21" s="135">
        <f t="shared" si="3"/>
        <v>996793</v>
      </c>
      <c r="I21" s="135">
        <f t="shared" si="3"/>
        <v>5354</v>
      </c>
      <c r="J21" s="135">
        <f t="shared" si="3"/>
        <v>117548</v>
      </c>
      <c r="K21" s="135">
        <f t="shared" si="3"/>
        <v>682948</v>
      </c>
      <c r="L21" s="135">
        <f t="shared" si="3"/>
        <v>456633</v>
      </c>
      <c r="M21" s="264"/>
      <c r="N21" s="265"/>
      <c r="O21" s="266"/>
      <c r="P21" s="267"/>
      <c r="Q21" s="266"/>
      <c r="R21" s="409"/>
      <c r="S21" s="136"/>
      <c r="T21" s="136"/>
      <c r="U21" s="136"/>
      <c r="V21" s="136"/>
      <c r="W21" s="135"/>
    </row>
    <row r="22" spans="1:23" ht="13.5" x14ac:dyDescent="0.2">
      <c r="A22" s="113"/>
      <c r="B22" s="114"/>
      <c r="C22" s="268"/>
      <c r="D22" s="138"/>
      <c r="E22" s="123"/>
      <c r="F22" s="123"/>
      <c r="G22" s="123"/>
      <c r="H22" s="123"/>
      <c r="I22" s="123"/>
      <c r="J22" s="123"/>
      <c r="K22" s="123"/>
      <c r="L22" s="180"/>
      <c r="M22" s="249"/>
      <c r="N22" s="269"/>
      <c r="O22" s="251"/>
      <c r="P22" s="270"/>
      <c r="Q22" s="251"/>
      <c r="R22" s="400"/>
      <c r="S22" s="115"/>
      <c r="T22" s="115"/>
      <c r="U22" s="115"/>
      <c r="V22" s="115"/>
      <c r="W22" s="125"/>
    </row>
    <row r="23" spans="1:23" ht="28.5" customHeight="1" x14ac:dyDescent="0.2">
      <c r="A23" s="116"/>
      <c r="B23" s="117" t="s">
        <v>24</v>
      </c>
      <c r="C23" s="271"/>
      <c r="D23" s="272"/>
      <c r="E23" s="118"/>
      <c r="F23" s="118"/>
      <c r="G23" s="118"/>
      <c r="H23" s="118"/>
      <c r="I23" s="118"/>
      <c r="J23" s="118"/>
      <c r="K23" s="118"/>
      <c r="L23" s="119"/>
      <c r="M23" s="254"/>
      <c r="N23" s="255"/>
      <c r="O23" s="256"/>
      <c r="P23" s="257"/>
      <c r="Q23" s="256"/>
      <c r="R23" s="403"/>
      <c r="S23" s="118"/>
      <c r="T23" s="118"/>
      <c r="U23" s="118"/>
      <c r="V23" s="118"/>
      <c r="W23" s="128"/>
    </row>
    <row r="24" spans="1:23" ht="14.25" thickBot="1" x14ac:dyDescent="0.25">
      <c r="A24" s="120"/>
      <c r="B24" s="273"/>
      <c r="C24" s="274"/>
      <c r="D24" s="275"/>
      <c r="E24" s="276"/>
      <c r="F24" s="276"/>
      <c r="G24" s="276"/>
      <c r="H24" s="276"/>
      <c r="I24" s="276"/>
      <c r="J24" s="276"/>
      <c r="K24" s="276"/>
      <c r="L24" s="277"/>
      <c r="M24" s="259"/>
      <c r="N24" s="260"/>
      <c r="O24" s="261"/>
      <c r="P24" s="262"/>
      <c r="Q24" s="261"/>
      <c r="R24" s="406"/>
      <c r="S24" s="121"/>
      <c r="T24" s="121"/>
      <c r="U24" s="121"/>
      <c r="V24" s="121"/>
      <c r="W24" s="278"/>
    </row>
    <row r="25" spans="1:23" ht="36.75" customHeight="1" x14ac:dyDescent="0.2">
      <c r="A25" s="279"/>
      <c r="B25" s="280" t="s">
        <v>25</v>
      </c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1"/>
      <c r="N25" s="281"/>
      <c r="O25" s="282"/>
      <c r="P25" s="281"/>
      <c r="Q25" s="282"/>
      <c r="R25" s="283"/>
      <c r="S25" s="283"/>
      <c r="T25" s="283"/>
      <c r="U25" s="283"/>
      <c r="V25" s="283"/>
      <c r="W25" s="284"/>
    </row>
    <row r="26" spans="1:23" ht="13.5" x14ac:dyDescent="0.2">
      <c r="A26" s="285"/>
      <c r="B26" s="286" t="s">
        <v>26</v>
      </c>
      <c r="C26" s="287"/>
      <c r="D26" s="288"/>
      <c r="E26" s="288"/>
      <c r="F26" s="288"/>
      <c r="G26" s="288"/>
      <c r="H26" s="288"/>
      <c r="I26" s="288"/>
      <c r="J26" s="288"/>
      <c r="K26" s="288"/>
      <c r="L26" s="288"/>
      <c r="M26" s="289"/>
      <c r="N26" s="290"/>
      <c r="O26" s="291"/>
      <c r="P26" s="290"/>
      <c r="Q26" s="291"/>
      <c r="R26" s="182"/>
      <c r="S26" s="182"/>
      <c r="T26" s="182"/>
      <c r="U26" s="182"/>
      <c r="V26" s="182"/>
      <c r="W26" s="183"/>
    </row>
    <row r="27" spans="1:23" ht="14.25" thickBot="1" x14ac:dyDescent="0.25">
      <c r="A27" s="292"/>
      <c r="B27" s="142" t="s">
        <v>27</v>
      </c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293"/>
      <c r="N27" s="293"/>
      <c r="O27" s="294"/>
      <c r="P27" s="293"/>
      <c r="Q27" s="294"/>
      <c r="R27" s="186"/>
      <c r="S27" s="186"/>
      <c r="T27" s="186"/>
      <c r="U27" s="186"/>
      <c r="V27" s="186"/>
      <c r="W27" s="295"/>
    </row>
    <row r="28" spans="1:23" ht="13.5" x14ac:dyDescent="0.2">
      <c r="A28" s="113"/>
      <c r="B28" s="296" t="s">
        <v>48</v>
      </c>
      <c r="C28" s="297"/>
      <c r="D28" s="298"/>
      <c r="E28" s="299"/>
      <c r="F28" s="299"/>
      <c r="G28" s="299"/>
      <c r="H28" s="299"/>
      <c r="I28" s="299"/>
      <c r="J28" s="299"/>
      <c r="K28" s="299"/>
      <c r="L28" s="300"/>
      <c r="M28" s="301"/>
      <c r="N28" s="302"/>
      <c r="O28" s="303"/>
      <c r="P28" s="304"/>
      <c r="Q28" s="303"/>
      <c r="R28" s="410"/>
      <c r="S28" s="305"/>
      <c r="T28" s="305"/>
      <c r="U28" s="305"/>
      <c r="V28" s="305"/>
      <c r="W28" s="306"/>
    </row>
    <row r="29" spans="1:23" ht="13.5" x14ac:dyDescent="0.2">
      <c r="A29" s="120"/>
      <c r="B29" s="143" t="s">
        <v>49</v>
      </c>
      <c r="C29" s="307"/>
      <c r="D29" s="144"/>
      <c r="E29" s="145"/>
      <c r="F29" s="145"/>
      <c r="G29" s="145"/>
      <c r="H29" s="145"/>
      <c r="I29" s="145"/>
      <c r="J29" s="145"/>
      <c r="K29" s="145"/>
      <c r="L29" s="184"/>
      <c r="M29" s="308"/>
      <c r="N29" s="309"/>
      <c r="O29" s="310"/>
      <c r="P29" s="311"/>
      <c r="Q29" s="310"/>
      <c r="R29" s="411"/>
      <c r="S29" s="312"/>
      <c r="T29" s="312"/>
      <c r="U29" s="312"/>
      <c r="V29" s="312"/>
      <c r="W29" s="312"/>
    </row>
    <row r="30" spans="1:23" ht="14.25" thickBot="1" x14ac:dyDescent="0.25">
      <c r="A30" s="139"/>
      <c r="B30" s="140"/>
      <c r="C30" s="140"/>
      <c r="D30" s="141"/>
      <c r="E30" s="142"/>
      <c r="F30" s="142"/>
      <c r="G30" s="142"/>
      <c r="H30" s="142"/>
      <c r="I30" s="142"/>
      <c r="J30" s="142"/>
      <c r="K30" s="142"/>
      <c r="L30" s="185"/>
      <c r="M30" s="313"/>
      <c r="N30" s="314"/>
      <c r="O30" s="315"/>
      <c r="P30" s="316"/>
      <c r="Q30" s="315"/>
      <c r="R30" s="412"/>
      <c r="S30" s="317"/>
      <c r="T30" s="317"/>
      <c r="U30" s="317"/>
      <c r="V30" s="317"/>
      <c r="W30" s="317"/>
    </row>
    <row r="31" spans="1:23" ht="36" customHeight="1" x14ac:dyDescent="0.2">
      <c r="A31" s="92"/>
      <c r="B31" s="146"/>
      <c r="C31" s="147"/>
      <c r="D31" s="147"/>
      <c r="E31" s="147"/>
      <c r="F31" s="147"/>
      <c r="G31" s="147"/>
      <c r="H31" s="147"/>
      <c r="I31" s="147"/>
      <c r="J31" s="147"/>
      <c r="K31" s="464"/>
      <c r="L31" s="464"/>
      <c r="M31" s="464"/>
      <c r="N31" s="464"/>
      <c r="O31" s="464"/>
      <c r="P31" s="464"/>
      <c r="Q31" s="464"/>
      <c r="R31" s="464"/>
      <c r="S31" s="464"/>
      <c r="T31" s="464"/>
      <c r="U31" s="464"/>
      <c r="V31" s="464"/>
      <c r="W31" s="464"/>
    </row>
    <row r="32" spans="1:23" ht="12.75" customHeight="1" x14ac:dyDescent="0.2">
      <c r="B32" s="465"/>
      <c r="C32" s="466"/>
      <c r="D32" s="469" t="s">
        <v>50</v>
      </c>
      <c r="E32" s="471" t="s">
        <v>51</v>
      </c>
      <c r="F32" s="472"/>
      <c r="G32" s="472"/>
      <c r="H32" s="148"/>
      <c r="I32" s="148"/>
      <c r="K32" s="473"/>
      <c r="L32" s="473"/>
      <c r="M32" s="473"/>
      <c r="N32" s="473"/>
      <c r="O32" s="473"/>
      <c r="P32" s="473"/>
      <c r="Q32" s="473"/>
      <c r="R32" s="473"/>
      <c r="S32" s="473"/>
      <c r="T32" s="473"/>
      <c r="U32" s="473"/>
      <c r="V32" s="473"/>
      <c r="W32" s="473"/>
    </row>
    <row r="33" spans="1:23" ht="19.5" customHeight="1" x14ac:dyDescent="0.2">
      <c r="B33" s="467"/>
      <c r="C33" s="468"/>
      <c r="D33" s="470"/>
      <c r="E33" s="149">
        <v>2015</v>
      </c>
      <c r="F33" s="149">
        <v>2016</v>
      </c>
      <c r="G33" s="150">
        <v>2017</v>
      </c>
      <c r="H33" s="187"/>
      <c r="I33" s="187"/>
      <c r="J33" s="187"/>
      <c r="K33" s="473"/>
      <c r="L33" s="473"/>
      <c r="M33" s="473"/>
      <c r="N33" s="473"/>
      <c r="O33" s="473"/>
      <c r="P33" s="473"/>
      <c r="Q33" s="473"/>
      <c r="R33" s="473"/>
      <c r="S33" s="473"/>
      <c r="T33" s="473"/>
      <c r="U33" s="473"/>
      <c r="V33" s="473"/>
      <c r="W33" s="473"/>
    </row>
    <row r="34" spans="1:23" ht="29.25" customHeight="1" x14ac:dyDescent="0.2">
      <c r="B34" s="449" t="s">
        <v>52</v>
      </c>
      <c r="C34" s="450"/>
      <c r="D34" s="151"/>
      <c r="E34" s="152"/>
      <c r="F34" s="152"/>
      <c r="G34" s="152"/>
      <c r="H34" s="153"/>
      <c r="I34" s="153"/>
      <c r="J34" s="153"/>
      <c r="K34" s="154"/>
      <c r="L34" s="153"/>
      <c r="M34" s="318"/>
      <c r="N34" s="318"/>
      <c r="O34" s="155"/>
      <c r="P34" s="318"/>
      <c r="Q34" s="318"/>
    </row>
    <row r="35" spans="1:23" ht="13.5" x14ac:dyDescent="0.25">
      <c r="A35" s="92"/>
      <c r="B35" s="157"/>
      <c r="C35" s="158"/>
      <c r="D35" s="158"/>
      <c r="E35" s="158"/>
      <c r="F35" s="92"/>
      <c r="G35" s="92"/>
      <c r="H35" s="92"/>
      <c r="I35" s="92"/>
      <c r="J35" s="92"/>
      <c r="K35" s="92"/>
      <c r="L35" s="92"/>
      <c r="M35" s="319"/>
      <c r="N35" s="319"/>
      <c r="O35" s="319"/>
      <c r="P35" s="319"/>
      <c r="Q35" s="159"/>
      <c r="R35" s="160"/>
      <c r="S35" s="160"/>
      <c r="T35" s="160"/>
      <c r="U35" s="154"/>
      <c r="V35" s="161"/>
    </row>
    <row r="36" spans="1:23" ht="13.5" x14ac:dyDescent="0.25">
      <c r="A36" s="1" t="s">
        <v>103</v>
      </c>
      <c r="B36" s="1"/>
      <c r="C36" s="1"/>
      <c r="D36" s="1"/>
      <c r="E36" s="1"/>
      <c r="F36" s="92"/>
      <c r="G36" s="92"/>
      <c r="H36" s="92"/>
      <c r="I36" s="92"/>
      <c r="J36" s="92"/>
      <c r="K36" s="92"/>
      <c r="L36" s="92"/>
      <c r="M36" s="319"/>
      <c r="N36" s="319"/>
      <c r="O36" s="319"/>
      <c r="P36" s="319"/>
      <c r="Q36" s="159"/>
      <c r="R36" s="160"/>
      <c r="S36" s="160"/>
      <c r="T36" s="160"/>
      <c r="U36" s="154"/>
      <c r="V36" s="161"/>
    </row>
    <row r="37" spans="1:23" ht="14.25" thickBot="1" x14ac:dyDescent="0.3">
      <c r="A37" s="1"/>
      <c r="B37" s="1"/>
      <c r="C37" s="1"/>
      <c r="D37" s="1"/>
      <c r="E37" s="1"/>
      <c r="F37" s="92"/>
      <c r="G37" s="92"/>
      <c r="H37" s="92"/>
      <c r="I37" s="92"/>
      <c r="J37" s="92"/>
      <c r="K37" s="92"/>
      <c r="L37" s="92"/>
      <c r="M37" s="319"/>
      <c r="N37" s="319"/>
      <c r="O37" s="319"/>
      <c r="P37" s="319"/>
      <c r="Q37" s="159"/>
      <c r="R37" s="160"/>
      <c r="S37" s="160"/>
      <c r="T37" s="160"/>
      <c r="U37" s="154"/>
      <c r="V37" s="161"/>
    </row>
    <row r="38" spans="1:23" ht="13.5" x14ac:dyDescent="0.25">
      <c r="A38" s="320"/>
      <c r="B38" s="321"/>
      <c r="C38" s="321"/>
      <c r="D38" s="162" t="s">
        <v>28</v>
      </c>
      <c r="E38" s="474"/>
      <c r="F38" s="474"/>
      <c r="G38" s="474"/>
      <c r="H38" s="474"/>
      <c r="I38" s="474"/>
      <c r="J38" s="474"/>
      <c r="K38" s="160"/>
      <c r="L38" s="160"/>
      <c r="M38" s="155"/>
      <c r="N38" s="159"/>
      <c r="O38" s="163"/>
      <c r="P38" s="159"/>
    </row>
    <row r="39" spans="1:23" ht="15.75" customHeight="1" x14ac:dyDescent="0.25">
      <c r="A39" s="164">
        <v>1</v>
      </c>
      <c r="B39" s="165" t="s">
        <v>29</v>
      </c>
      <c r="C39" s="166"/>
      <c r="D39" s="167"/>
      <c r="E39" s="475"/>
      <c r="F39" s="476"/>
      <c r="G39" s="476"/>
      <c r="H39" s="476"/>
      <c r="I39" s="476"/>
      <c r="J39" s="168"/>
      <c r="K39" s="160"/>
      <c r="L39" s="160"/>
      <c r="M39" s="155"/>
      <c r="N39" s="159"/>
      <c r="O39" s="163"/>
      <c r="P39" s="159"/>
    </row>
    <row r="40" spans="1:23" ht="13.5" customHeight="1" x14ac:dyDescent="0.25">
      <c r="A40" s="164">
        <v>2</v>
      </c>
      <c r="B40" s="165" t="s">
        <v>53</v>
      </c>
      <c r="C40" s="166"/>
      <c r="D40" s="167"/>
      <c r="E40" s="475"/>
      <c r="F40" s="476"/>
      <c r="G40" s="476"/>
      <c r="H40" s="476"/>
      <c r="I40" s="476"/>
      <c r="J40" s="160"/>
      <c r="K40" s="160"/>
      <c r="L40" s="160"/>
      <c r="M40" s="155"/>
      <c r="N40" s="159"/>
      <c r="O40" s="163"/>
      <c r="P40" s="159"/>
    </row>
    <row r="41" spans="1:23" ht="13.5" x14ac:dyDescent="0.25">
      <c r="A41" s="164">
        <v>4</v>
      </c>
      <c r="B41" s="165" t="s">
        <v>21</v>
      </c>
      <c r="C41" s="166" t="s">
        <v>18</v>
      </c>
      <c r="D41" s="169">
        <v>2.8000000000000001E-2</v>
      </c>
      <c r="E41" s="154"/>
      <c r="F41" s="154"/>
      <c r="G41" s="160"/>
      <c r="H41" s="160"/>
      <c r="I41" s="160"/>
      <c r="J41" s="160"/>
      <c r="K41" s="160"/>
      <c r="L41" s="160"/>
      <c r="M41" s="155"/>
      <c r="N41" s="159"/>
      <c r="O41" s="163"/>
      <c r="P41" s="159"/>
    </row>
    <row r="42" spans="1:23" ht="13.5" x14ac:dyDescent="0.25">
      <c r="A42" s="164">
        <v>3</v>
      </c>
      <c r="B42" s="165" t="s">
        <v>1</v>
      </c>
      <c r="C42" s="166" t="s">
        <v>18</v>
      </c>
      <c r="D42" s="322">
        <v>5.0819999999999997E-2</v>
      </c>
      <c r="E42" s="154"/>
      <c r="F42" s="154"/>
      <c r="G42" s="160"/>
      <c r="H42" s="160"/>
      <c r="I42" s="160"/>
      <c r="J42" s="160"/>
      <c r="K42" s="160"/>
      <c r="L42" s="160"/>
      <c r="M42" s="155"/>
      <c r="N42" s="159"/>
      <c r="O42" s="163"/>
      <c r="P42" s="159"/>
    </row>
    <row r="43" spans="1:23" ht="13.5" x14ac:dyDescent="0.25">
      <c r="A43" s="164">
        <v>4</v>
      </c>
      <c r="B43" s="165" t="s">
        <v>24</v>
      </c>
      <c r="C43" s="166" t="s">
        <v>18</v>
      </c>
      <c r="D43" s="169">
        <v>1.4999999999999999E-2</v>
      </c>
      <c r="E43" s="154"/>
      <c r="F43" s="154"/>
      <c r="G43" s="160"/>
      <c r="H43" s="160"/>
      <c r="I43" s="160"/>
      <c r="J43" s="160"/>
      <c r="K43" s="160"/>
      <c r="L43" s="160"/>
      <c r="M43" s="155"/>
      <c r="N43" s="159"/>
      <c r="O43" s="163"/>
      <c r="P43" s="159"/>
    </row>
    <row r="44" spans="1:23" ht="25.5" x14ac:dyDescent="0.25">
      <c r="A44" s="164">
        <v>5</v>
      </c>
      <c r="B44" s="170" t="s">
        <v>56</v>
      </c>
      <c r="C44" s="166" t="s">
        <v>18</v>
      </c>
      <c r="D44" s="169">
        <v>1.4999999999999999E-2</v>
      </c>
      <c r="E44" s="154"/>
      <c r="F44" s="154"/>
      <c r="G44" s="160"/>
      <c r="H44" s="160"/>
      <c r="I44" s="160"/>
      <c r="J44" s="160"/>
      <c r="K44" s="160"/>
      <c r="L44" s="160"/>
      <c r="M44" s="155"/>
      <c r="N44" s="159"/>
      <c r="O44" s="163"/>
      <c r="P44" s="159"/>
    </row>
    <row r="45" spans="1:23" ht="13.5" x14ac:dyDescent="0.25">
      <c r="A45" s="164">
        <v>6</v>
      </c>
      <c r="B45" s="165" t="s">
        <v>30</v>
      </c>
      <c r="C45" s="166" t="s">
        <v>18</v>
      </c>
      <c r="D45" s="171">
        <f>(K21/(G21+J21))*0.85</f>
        <v>0.75</v>
      </c>
      <c r="E45" s="475"/>
      <c r="F45" s="476"/>
      <c r="G45" s="476"/>
      <c r="H45" s="476"/>
      <c r="I45" s="476"/>
      <c r="J45" s="160"/>
      <c r="K45" s="160"/>
      <c r="L45" s="160"/>
      <c r="M45" s="155"/>
      <c r="N45" s="159"/>
      <c r="O45" s="163"/>
      <c r="P45" s="159"/>
    </row>
    <row r="46" spans="1:23" ht="14.25" thickBot="1" x14ac:dyDescent="0.3">
      <c r="A46" s="172">
        <v>7</v>
      </c>
      <c r="B46" s="173" t="s">
        <v>31</v>
      </c>
      <c r="C46" s="174" t="s">
        <v>18</v>
      </c>
      <c r="D46" s="175">
        <f>(L14/(G14+J14))*0.8</f>
        <v>0.47</v>
      </c>
      <c r="E46" s="475"/>
      <c r="F46" s="476"/>
      <c r="G46" s="476"/>
      <c r="H46" s="476"/>
      <c r="I46" s="476"/>
      <c r="J46" s="160"/>
      <c r="K46" s="160"/>
      <c r="L46" s="160"/>
      <c r="M46" s="155"/>
      <c r="N46" s="159"/>
      <c r="O46" s="163"/>
      <c r="P46" s="159"/>
    </row>
    <row r="47" spans="1:23" ht="13.5" x14ac:dyDescent="0.25">
      <c r="A47" s="176"/>
      <c r="B47" s="1"/>
      <c r="C47" s="176"/>
      <c r="D47" s="92"/>
      <c r="E47" s="92"/>
      <c r="P47" s="319"/>
      <c r="Q47" s="159"/>
      <c r="R47" s="154"/>
      <c r="S47" s="160"/>
      <c r="T47" s="160"/>
      <c r="U47" s="160"/>
      <c r="V47" s="160"/>
      <c r="W47" s="154"/>
    </row>
  </sheetData>
  <mergeCells count="40">
    <mergeCell ref="E38:J38"/>
    <mergeCell ref="E39:I39"/>
    <mergeCell ref="E40:I40"/>
    <mergeCell ref="E45:I45"/>
    <mergeCell ref="E46:I46"/>
    <mergeCell ref="K31:W31"/>
    <mergeCell ref="B32:C33"/>
    <mergeCell ref="D32:D33"/>
    <mergeCell ref="E32:G32"/>
    <mergeCell ref="K32:W33"/>
    <mergeCell ref="B34:C34"/>
    <mergeCell ref="T5:T7"/>
    <mergeCell ref="U5:U7"/>
    <mergeCell ref="V5:V7"/>
    <mergeCell ref="W5:W7"/>
    <mergeCell ref="F6:F7"/>
    <mergeCell ref="G6:G7"/>
    <mergeCell ref="H6:H7"/>
    <mergeCell ref="I6:I7"/>
    <mergeCell ref="J6:J7"/>
    <mergeCell ref="K6:K7"/>
    <mergeCell ref="E5:E7"/>
    <mergeCell ref="F5:L5"/>
    <mergeCell ref="M5:M7"/>
    <mergeCell ref="N5:Q5"/>
    <mergeCell ref="R5:R7"/>
    <mergeCell ref="V1:W1"/>
    <mergeCell ref="B2:R2"/>
    <mergeCell ref="V3:W3"/>
    <mergeCell ref="A4:A7"/>
    <mergeCell ref="B4:B7"/>
    <mergeCell ref="C4:C7"/>
    <mergeCell ref="D4:D7"/>
    <mergeCell ref="E4:L4"/>
    <mergeCell ref="M4:W4"/>
    <mergeCell ref="S5:S7"/>
    <mergeCell ref="L6:L7"/>
    <mergeCell ref="N6:O6"/>
    <mergeCell ref="P6:Q6"/>
    <mergeCell ref="B1:R1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86" t="s">
        <v>129</v>
      </c>
      <c r="J1" s="486"/>
    </row>
    <row r="2" spans="1:16" s="5" customFormat="1" x14ac:dyDescent="0.2">
      <c r="A2" s="4" t="s">
        <v>58</v>
      </c>
    </row>
    <row r="3" spans="1:16" x14ac:dyDescent="0.2">
      <c r="A3" s="487" t="s">
        <v>59</v>
      </c>
      <c r="B3" s="487"/>
      <c r="C3" s="487"/>
      <c r="D3" s="487"/>
      <c r="E3" s="487"/>
      <c r="F3" s="487"/>
      <c r="G3" s="487"/>
      <c r="H3" s="487"/>
      <c r="I3" s="487"/>
      <c r="J3" s="487"/>
    </row>
    <row r="4" spans="1:16" ht="15" customHeight="1" x14ac:dyDescent="0.2">
      <c r="A4" s="488" t="s">
        <v>54</v>
      </c>
      <c r="B4" s="488"/>
      <c r="C4" s="488"/>
      <c r="D4" s="488"/>
      <c r="E4" s="488"/>
      <c r="F4" s="488"/>
      <c r="G4" s="488"/>
      <c r="H4" s="488"/>
      <c r="I4" s="488"/>
      <c r="J4" s="488"/>
      <c r="K4" s="7"/>
      <c r="L4" s="7"/>
      <c r="M4" s="7"/>
      <c r="N4" s="8"/>
      <c r="O4" s="8"/>
      <c r="P4" s="8"/>
    </row>
    <row r="5" spans="1:16" ht="15" customHeight="1" thickBot="1" x14ac:dyDescent="0.25">
      <c r="A5" s="488" t="s">
        <v>55</v>
      </c>
      <c r="B5" s="488"/>
      <c r="C5" s="488"/>
      <c r="D5" s="488"/>
      <c r="E5" s="488"/>
      <c r="F5" s="488"/>
      <c r="G5" s="488"/>
      <c r="H5" s="488"/>
      <c r="I5" s="488"/>
      <c r="J5" s="488"/>
      <c r="K5" s="7"/>
      <c r="L5" s="7"/>
      <c r="M5" s="7"/>
    </row>
    <row r="6" spans="1:16" ht="20.25" customHeight="1" x14ac:dyDescent="0.2">
      <c r="A6" s="481" t="s">
        <v>60</v>
      </c>
      <c r="B6" s="481" t="s">
        <v>61</v>
      </c>
      <c r="C6" s="481" t="s">
        <v>62</v>
      </c>
      <c r="D6" s="481" t="s">
        <v>63</v>
      </c>
      <c r="E6" s="481" t="s">
        <v>64</v>
      </c>
      <c r="F6" s="481" t="s">
        <v>65</v>
      </c>
      <c r="G6" s="479" t="s">
        <v>66</v>
      </c>
      <c r="H6" s="481" t="s">
        <v>67</v>
      </c>
      <c r="I6" s="481" t="s">
        <v>68</v>
      </c>
      <c r="J6" s="481" t="s">
        <v>69</v>
      </c>
    </row>
    <row r="7" spans="1:16" ht="68.25" customHeight="1" thickBot="1" x14ac:dyDescent="0.25">
      <c r="A7" s="482"/>
      <c r="B7" s="482"/>
      <c r="C7" s="482"/>
      <c r="D7" s="482"/>
      <c r="E7" s="482"/>
      <c r="F7" s="482"/>
      <c r="G7" s="480"/>
      <c r="H7" s="482"/>
      <c r="I7" s="482"/>
      <c r="J7" s="482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83" t="s">
        <v>70</v>
      </c>
      <c r="B14" s="484"/>
      <c r="C14" s="484"/>
      <c r="D14" s="484"/>
      <c r="E14" s="484"/>
      <c r="F14" s="484"/>
      <c r="G14" s="484"/>
      <c r="H14" s="484"/>
      <c r="I14" s="485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77" t="s">
        <v>72</v>
      </c>
      <c r="D17" s="477"/>
      <c r="E17" s="32"/>
      <c r="F17" s="477" t="s">
        <v>73</v>
      </c>
      <c r="G17" s="477"/>
      <c r="H17" s="477"/>
    </row>
    <row r="18" spans="1:8" x14ac:dyDescent="0.2">
      <c r="A18" s="32"/>
      <c r="B18" s="32"/>
      <c r="C18" s="32"/>
      <c r="D18" s="32"/>
      <c r="E18" s="32"/>
      <c r="F18" s="478" t="s">
        <v>74</v>
      </c>
      <c r="G18" s="478"/>
      <c r="H18" s="478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97" t="s">
        <v>130</v>
      </c>
      <c r="L1" s="497"/>
      <c r="M1" s="497"/>
    </row>
    <row r="2" spans="1:18" s="5" customFormat="1" x14ac:dyDescent="0.2">
      <c r="A2" s="4" t="s">
        <v>58</v>
      </c>
    </row>
    <row r="5" spans="1:18" x14ac:dyDescent="0.2">
      <c r="A5" s="498" t="s">
        <v>76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</row>
    <row r="6" spans="1:18" x14ac:dyDescent="0.2">
      <c r="A6" s="488" t="s">
        <v>54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7"/>
    </row>
    <row r="7" spans="1:18" ht="13.5" thickBot="1" x14ac:dyDescent="0.25">
      <c r="A7" s="488" t="s">
        <v>55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7"/>
    </row>
    <row r="8" spans="1:18" ht="20.25" customHeight="1" x14ac:dyDescent="0.2">
      <c r="A8" s="499" t="s">
        <v>0</v>
      </c>
      <c r="B8" s="493" t="s">
        <v>77</v>
      </c>
      <c r="C8" s="501" t="s">
        <v>78</v>
      </c>
      <c r="D8" s="501" t="s">
        <v>79</v>
      </c>
      <c r="E8" s="493" t="s">
        <v>68</v>
      </c>
      <c r="F8" s="493" t="s">
        <v>2</v>
      </c>
      <c r="G8" s="493" t="s">
        <v>80</v>
      </c>
      <c r="H8" s="493" t="s">
        <v>81</v>
      </c>
      <c r="I8" s="493"/>
      <c r="J8" s="493"/>
      <c r="K8" s="493" t="s">
        <v>82</v>
      </c>
      <c r="L8" s="493"/>
      <c r="M8" s="495" t="s">
        <v>83</v>
      </c>
    </row>
    <row r="9" spans="1:18" s="40" customFormat="1" ht="42" customHeight="1" x14ac:dyDescent="0.25">
      <c r="A9" s="500"/>
      <c r="B9" s="494"/>
      <c r="C9" s="502"/>
      <c r="D9" s="502"/>
      <c r="E9" s="494"/>
      <c r="F9" s="494"/>
      <c r="G9" s="494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9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89"/>
      <c r="K21" s="490"/>
      <c r="M21" s="86"/>
    </row>
    <row r="22" spans="1:18" s="32" customFormat="1" x14ac:dyDescent="0.2">
      <c r="B22" s="31" t="s">
        <v>71</v>
      </c>
      <c r="D22" s="477" t="s">
        <v>72</v>
      </c>
      <c r="E22" s="477"/>
      <c r="G22" s="477" t="s">
        <v>73</v>
      </c>
      <c r="H22" s="477"/>
      <c r="I22" s="477"/>
    </row>
    <row r="23" spans="1:18" s="32" customFormat="1" x14ac:dyDescent="0.2">
      <c r="G23" s="478" t="s">
        <v>74</v>
      </c>
      <c r="H23" s="478"/>
      <c r="I23" s="478"/>
    </row>
    <row r="24" spans="1:18" s="32" customFormat="1" x14ac:dyDescent="0.2"/>
    <row r="25" spans="1:18" x14ac:dyDescent="0.2">
      <c r="J25" s="489"/>
      <c r="K25" s="490"/>
      <c r="M25" s="86"/>
    </row>
    <row r="26" spans="1:18" x14ac:dyDescent="0.2">
      <c r="K26" s="87"/>
      <c r="M26" s="86"/>
    </row>
    <row r="27" spans="1:18" x14ac:dyDescent="0.2">
      <c r="K27" s="491"/>
    </row>
    <row r="28" spans="1:18" x14ac:dyDescent="0.2">
      <c r="K28" s="492"/>
    </row>
    <row r="29" spans="1:18" x14ac:dyDescent="0.2">
      <c r="K29" s="492"/>
    </row>
    <row r="30" spans="1:18" x14ac:dyDescent="0.2">
      <c r="K30" s="492"/>
    </row>
    <row r="31" spans="1:18" x14ac:dyDescent="0.2">
      <c r="K31" s="492"/>
    </row>
    <row r="32" spans="1:18" x14ac:dyDescent="0.2">
      <c r="K32" s="492"/>
    </row>
    <row r="33" spans="11:11" x14ac:dyDescent="0.2">
      <c r="K33" s="492"/>
    </row>
    <row r="34" spans="11:11" x14ac:dyDescent="0.2">
      <c r="K34" s="492"/>
    </row>
    <row r="35" spans="11:11" x14ac:dyDescent="0.2">
      <c r="K35" s="49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"/>
  <sheetViews>
    <sheetView tabSelected="1" view="pageBreakPreview" zoomScale="115" zoomScaleNormal="100" zoomScaleSheetLayoutView="115" workbookViewId="0">
      <selection activeCell="A135" sqref="A135:XFD170"/>
    </sheetView>
  </sheetViews>
  <sheetFormatPr defaultRowHeight="12.75" x14ac:dyDescent="0.2"/>
  <cols>
    <col min="1" max="1" width="9.140625" style="413"/>
    <col min="2" max="2" width="44.42578125" style="413" customWidth="1"/>
    <col min="3" max="3" width="6.5703125" style="413" customWidth="1"/>
    <col min="4" max="4" width="9.140625" style="413"/>
    <col min="5" max="5" width="12.7109375" style="413" customWidth="1"/>
    <col min="6" max="6" width="12.42578125" style="413" customWidth="1"/>
    <col min="7" max="7" width="9.140625" style="413"/>
    <col min="8" max="8" width="11.5703125" style="413" customWidth="1"/>
    <col min="9" max="9" width="14.28515625" style="413" customWidth="1"/>
    <col min="10" max="16384" width="9.140625" style="413"/>
  </cols>
  <sheetData>
    <row r="1" spans="1:10" x14ac:dyDescent="0.2">
      <c r="A1" s="324"/>
      <c r="B1" s="325"/>
      <c r="C1" s="324"/>
      <c r="D1" s="326"/>
      <c r="E1" s="327"/>
      <c r="F1" s="328"/>
      <c r="G1" s="503" t="s">
        <v>132</v>
      </c>
      <c r="H1" s="503"/>
      <c r="I1" s="503"/>
      <c r="J1" s="323"/>
    </row>
    <row r="2" spans="1:10" x14ac:dyDescent="0.2">
      <c r="A2" s="324"/>
      <c r="B2" s="325"/>
      <c r="C2" s="324"/>
      <c r="D2" s="326"/>
      <c r="E2" s="327"/>
      <c r="F2" s="503"/>
      <c r="G2" s="503"/>
      <c r="H2" s="503"/>
      <c r="I2" s="503"/>
      <c r="J2" s="323"/>
    </row>
    <row r="3" spans="1:10" x14ac:dyDescent="0.2">
      <c r="A3" s="329" t="s">
        <v>104</v>
      </c>
      <c r="B3" s="330" t="s">
        <v>133</v>
      </c>
      <c r="C3" s="329"/>
      <c r="D3" s="331"/>
      <c r="E3" s="332"/>
      <c r="F3" s="333"/>
      <c r="G3" s="334"/>
      <c r="H3" s="504"/>
      <c r="I3" s="504"/>
      <c r="J3" s="323"/>
    </row>
    <row r="4" spans="1:10" x14ac:dyDescent="0.2">
      <c r="A4" s="335" t="s">
        <v>58</v>
      </c>
      <c r="B4" s="335"/>
      <c r="C4" s="336"/>
      <c r="D4" s="326"/>
      <c r="E4" s="327"/>
      <c r="F4" s="328"/>
      <c r="G4" s="336"/>
      <c r="H4" s="336"/>
      <c r="I4" s="336"/>
      <c r="J4" s="323"/>
    </row>
    <row r="5" spans="1:10" ht="19.5" customHeight="1" x14ac:dyDescent="0.2">
      <c r="A5" s="337" t="s">
        <v>54</v>
      </c>
      <c r="B5" s="505" t="str">
        <f>[6]Ф.8!B9</f>
        <v>Ватинское  месторождение</v>
      </c>
      <c r="C5" s="505"/>
      <c r="D5" s="505"/>
      <c r="E5" s="505"/>
      <c r="F5" s="505"/>
      <c r="G5" s="505"/>
      <c r="H5" s="505"/>
      <c r="I5" s="505"/>
      <c r="J5" s="323"/>
    </row>
    <row r="6" spans="1:10" ht="13.5" x14ac:dyDescent="0.2">
      <c r="A6" s="337" t="s">
        <v>55</v>
      </c>
      <c r="B6" s="505" t="str">
        <f>[6]Ф.8!B10</f>
        <v>Резервуар вертикальный стальной(10000м3 №6) Инвентарный № 140000000496</v>
      </c>
      <c r="C6" s="505"/>
      <c r="D6" s="505"/>
      <c r="E6" s="505"/>
      <c r="F6" s="505"/>
      <c r="G6" s="505"/>
      <c r="H6" s="505"/>
      <c r="I6" s="505"/>
      <c r="J6" s="323"/>
    </row>
    <row r="7" spans="1:10" x14ac:dyDescent="0.2">
      <c r="A7" s="324"/>
      <c r="B7" s="325"/>
      <c r="C7" s="324"/>
      <c r="D7" s="414"/>
      <c r="E7" s="338"/>
      <c r="F7" s="339"/>
      <c r="G7" s="324"/>
      <c r="H7" s="324"/>
      <c r="I7" s="324"/>
      <c r="J7" s="323"/>
    </row>
    <row r="8" spans="1:10" x14ac:dyDescent="0.2">
      <c r="A8" s="515" t="s">
        <v>105</v>
      </c>
      <c r="B8" s="515"/>
      <c r="C8" s="515"/>
      <c r="D8" s="515"/>
      <c r="E8" s="515"/>
      <c r="F8" s="515"/>
      <c r="G8" s="515"/>
      <c r="H8" s="515"/>
      <c r="I8" s="515"/>
      <c r="J8" s="323"/>
    </row>
    <row r="9" spans="1:10" x14ac:dyDescent="0.2">
      <c r="A9" s="516" t="s">
        <v>106</v>
      </c>
      <c r="B9" s="516"/>
      <c r="C9" s="516"/>
      <c r="D9" s="516"/>
      <c r="E9" s="516"/>
      <c r="F9" s="516"/>
      <c r="G9" s="516"/>
      <c r="H9" s="516"/>
      <c r="I9" s="516"/>
      <c r="J9" s="323"/>
    </row>
    <row r="10" spans="1:10" ht="13.5" thickBot="1" x14ac:dyDescent="0.25">
      <c r="A10" s="340"/>
      <c r="B10" s="341"/>
      <c r="C10" s="340"/>
      <c r="D10" s="342"/>
      <c r="E10" s="343"/>
      <c r="F10" s="344"/>
      <c r="G10" s="340"/>
      <c r="H10" s="340"/>
      <c r="I10" s="340"/>
      <c r="J10" s="323"/>
    </row>
    <row r="11" spans="1:10" ht="13.5" thickBot="1" x14ac:dyDescent="0.25">
      <c r="A11" s="523" t="s">
        <v>0</v>
      </c>
      <c r="B11" s="526" t="s">
        <v>107</v>
      </c>
      <c r="C11" s="523" t="s">
        <v>108</v>
      </c>
      <c r="D11" s="517" t="s">
        <v>109</v>
      </c>
      <c r="E11" s="518"/>
      <c r="F11" s="518"/>
      <c r="G11" s="518"/>
      <c r="H11" s="518"/>
      <c r="I11" s="519"/>
      <c r="J11" s="323"/>
    </row>
    <row r="12" spans="1:10" ht="13.5" thickBot="1" x14ac:dyDescent="0.25">
      <c r="A12" s="524"/>
      <c r="B12" s="527"/>
      <c r="C12" s="524"/>
      <c r="D12" s="520" t="s">
        <v>110</v>
      </c>
      <c r="E12" s="521"/>
      <c r="F12" s="522"/>
      <c r="G12" s="520" t="s">
        <v>134</v>
      </c>
      <c r="H12" s="521"/>
      <c r="I12" s="522"/>
      <c r="J12" s="323"/>
    </row>
    <row r="13" spans="1:10" ht="26.25" thickBot="1" x14ac:dyDescent="0.25">
      <c r="A13" s="525"/>
      <c r="B13" s="528"/>
      <c r="C13" s="525"/>
      <c r="D13" s="345" t="s">
        <v>111</v>
      </c>
      <c r="E13" s="346" t="s">
        <v>112</v>
      </c>
      <c r="F13" s="347" t="s">
        <v>67</v>
      </c>
      <c r="G13" s="345" t="s">
        <v>111</v>
      </c>
      <c r="H13" s="345" t="s">
        <v>113</v>
      </c>
      <c r="I13" s="345" t="s">
        <v>67</v>
      </c>
      <c r="J13" s="323"/>
    </row>
    <row r="14" spans="1:10" ht="13.5" thickBot="1" x14ac:dyDescent="0.25">
      <c r="A14" s="415">
        <v>1</v>
      </c>
      <c r="B14" s="416">
        <v>2</v>
      </c>
      <c r="C14" s="417">
        <v>3</v>
      </c>
      <c r="D14" s="349">
        <v>4</v>
      </c>
      <c r="E14" s="350">
        <v>5</v>
      </c>
      <c r="F14" s="351">
        <v>6</v>
      </c>
      <c r="G14" s="348">
        <v>7</v>
      </c>
      <c r="H14" s="348">
        <v>8</v>
      </c>
      <c r="I14" s="348">
        <v>9</v>
      </c>
      <c r="J14" s="323"/>
    </row>
    <row r="15" spans="1:10" x14ac:dyDescent="0.2">
      <c r="A15" s="418" t="s">
        <v>219</v>
      </c>
      <c r="B15" s="419" t="s">
        <v>135</v>
      </c>
      <c r="C15" s="420" t="s">
        <v>115</v>
      </c>
      <c r="D15" s="421">
        <v>1.5435000000000001</v>
      </c>
      <c r="E15" s="422">
        <v>43885.120000000003</v>
      </c>
      <c r="F15" s="352">
        <f>E15*D15</f>
        <v>67737</v>
      </c>
      <c r="G15" s="353"/>
      <c r="H15" s="354"/>
      <c r="I15" s="352"/>
      <c r="J15" s="323"/>
    </row>
    <row r="16" spans="1:10" x14ac:dyDescent="0.2">
      <c r="A16" s="418" t="s">
        <v>220</v>
      </c>
      <c r="B16" s="419" t="s">
        <v>136</v>
      </c>
      <c r="C16" s="420" t="s">
        <v>115</v>
      </c>
      <c r="D16" s="423">
        <v>8.0000000000000004E-4</v>
      </c>
      <c r="E16" s="424">
        <v>130766.37</v>
      </c>
      <c r="F16" s="355">
        <f t="shared" ref="F16:F79" si="0">E16*D16</f>
        <v>105</v>
      </c>
      <c r="G16" s="356"/>
      <c r="H16" s="357"/>
      <c r="I16" s="355"/>
      <c r="J16" s="323"/>
    </row>
    <row r="17" spans="1:10" x14ac:dyDescent="0.2">
      <c r="A17" s="418" t="s">
        <v>221</v>
      </c>
      <c r="B17" s="419" t="s">
        <v>137</v>
      </c>
      <c r="C17" s="420" t="s">
        <v>116</v>
      </c>
      <c r="D17" s="423">
        <v>75.220500000000001</v>
      </c>
      <c r="E17" s="424">
        <v>47.09</v>
      </c>
      <c r="F17" s="355">
        <f t="shared" si="0"/>
        <v>3542</v>
      </c>
      <c r="G17" s="356"/>
      <c r="H17" s="357"/>
      <c r="I17" s="355"/>
      <c r="J17" s="323"/>
    </row>
    <row r="18" spans="1:10" ht="25.5" x14ac:dyDescent="0.2">
      <c r="A18" s="418" t="s">
        <v>222</v>
      </c>
      <c r="B18" s="419" t="s">
        <v>223</v>
      </c>
      <c r="C18" s="420" t="s">
        <v>115</v>
      </c>
      <c r="D18" s="423">
        <v>1E-4</v>
      </c>
      <c r="E18" s="424">
        <v>50658.48</v>
      </c>
      <c r="F18" s="355">
        <f t="shared" si="0"/>
        <v>5</v>
      </c>
      <c r="G18" s="356"/>
      <c r="H18" s="357"/>
      <c r="I18" s="355"/>
      <c r="J18" s="323"/>
    </row>
    <row r="19" spans="1:10" ht="25.5" x14ac:dyDescent="0.2">
      <c r="A19" s="418" t="s">
        <v>224</v>
      </c>
      <c r="B19" s="419" t="s">
        <v>138</v>
      </c>
      <c r="C19" s="420" t="s">
        <v>115</v>
      </c>
      <c r="D19" s="423">
        <v>1.1000000000000001E-3</v>
      </c>
      <c r="E19" s="424">
        <v>25993.4</v>
      </c>
      <c r="F19" s="355">
        <f t="shared" si="0"/>
        <v>29</v>
      </c>
      <c r="G19" s="356"/>
      <c r="H19" s="357"/>
      <c r="I19" s="355"/>
      <c r="J19" s="323"/>
    </row>
    <row r="20" spans="1:10" ht="25.5" x14ac:dyDescent="0.2">
      <c r="A20" s="418" t="s">
        <v>225</v>
      </c>
      <c r="B20" s="419" t="s">
        <v>139</v>
      </c>
      <c r="C20" s="420" t="s">
        <v>115</v>
      </c>
      <c r="D20" s="423">
        <v>2.5499999999999998E-2</v>
      </c>
      <c r="E20" s="424">
        <v>48338.95</v>
      </c>
      <c r="F20" s="355">
        <f t="shared" si="0"/>
        <v>1233</v>
      </c>
      <c r="G20" s="356"/>
      <c r="H20" s="357"/>
      <c r="I20" s="355"/>
      <c r="J20" s="323"/>
    </row>
    <row r="21" spans="1:10" ht="25.5" x14ac:dyDescent="0.2">
      <c r="A21" s="418" t="s">
        <v>226</v>
      </c>
      <c r="B21" s="419" t="s">
        <v>140</v>
      </c>
      <c r="C21" s="420" t="s">
        <v>115</v>
      </c>
      <c r="D21" s="423">
        <v>1.4E-3</v>
      </c>
      <c r="E21" s="424">
        <v>42954.62</v>
      </c>
      <c r="F21" s="355">
        <f t="shared" si="0"/>
        <v>60</v>
      </c>
      <c r="G21" s="356"/>
      <c r="H21" s="357"/>
      <c r="I21" s="355"/>
      <c r="J21" s="323"/>
    </row>
    <row r="22" spans="1:10" x14ac:dyDescent="0.2">
      <c r="A22" s="418" t="s">
        <v>227</v>
      </c>
      <c r="B22" s="419" t="s">
        <v>141</v>
      </c>
      <c r="C22" s="420" t="s">
        <v>115</v>
      </c>
      <c r="D22" s="423">
        <v>2.3999999999999998E-3</v>
      </c>
      <c r="E22" s="424">
        <v>75869.17</v>
      </c>
      <c r="F22" s="355">
        <f t="shared" si="0"/>
        <v>182</v>
      </c>
      <c r="G22" s="356"/>
      <c r="H22" s="357"/>
      <c r="I22" s="355"/>
      <c r="J22" s="323"/>
    </row>
    <row r="23" spans="1:10" x14ac:dyDescent="0.2">
      <c r="A23" s="418" t="s">
        <v>228</v>
      </c>
      <c r="B23" s="419" t="s">
        <v>142</v>
      </c>
      <c r="C23" s="420" t="s">
        <v>115</v>
      </c>
      <c r="D23" s="361"/>
      <c r="E23" s="362"/>
      <c r="F23" s="355"/>
      <c r="G23" s="356">
        <v>1.66E-2</v>
      </c>
      <c r="H23" s="424">
        <v>40000</v>
      </c>
      <c r="I23" s="355">
        <f>H23*G23</f>
        <v>664</v>
      </c>
      <c r="J23" s="323"/>
    </row>
    <row r="24" spans="1:10" x14ac:dyDescent="0.2">
      <c r="A24" s="418" t="s">
        <v>229</v>
      </c>
      <c r="B24" s="419" t="s">
        <v>143</v>
      </c>
      <c r="C24" s="420" t="s">
        <v>115</v>
      </c>
      <c r="D24" s="423">
        <v>1.8E-3</v>
      </c>
      <c r="E24" s="424">
        <v>70581.27</v>
      </c>
      <c r="F24" s="355">
        <f t="shared" si="0"/>
        <v>127</v>
      </c>
      <c r="G24" s="356"/>
      <c r="H24" s="357"/>
      <c r="I24" s="355"/>
      <c r="J24" s="323"/>
    </row>
    <row r="25" spans="1:10" x14ac:dyDescent="0.2">
      <c r="A25" s="418" t="s">
        <v>230</v>
      </c>
      <c r="B25" s="419" t="s">
        <v>117</v>
      </c>
      <c r="C25" s="420" t="s">
        <v>115</v>
      </c>
      <c r="D25" s="423">
        <v>7.0000000000000001E-3</v>
      </c>
      <c r="E25" s="424">
        <v>115000</v>
      </c>
      <c r="F25" s="355">
        <f t="shared" si="0"/>
        <v>805</v>
      </c>
      <c r="G25" s="356"/>
      <c r="H25" s="357"/>
      <c r="I25" s="355"/>
      <c r="J25" s="323"/>
    </row>
    <row r="26" spans="1:10" x14ac:dyDescent="0.2">
      <c r="A26" s="418" t="s">
        <v>231</v>
      </c>
      <c r="B26" s="419" t="s">
        <v>144</v>
      </c>
      <c r="C26" s="420" t="s">
        <v>115</v>
      </c>
      <c r="D26" s="423">
        <v>0.16569999999999999</v>
      </c>
      <c r="E26" s="424">
        <v>115000</v>
      </c>
      <c r="F26" s="355">
        <f t="shared" si="0"/>
        <v>19056</v>
      </c>
      <c r="G26" s="356"/>
      <c r="H26" s="357"/>
      <c r="I26" s="355"/>
      <c r="J26" s="323"/>
    </row>
    <row r="27" spans="1:10" x14ac:dyDescent="0.2">
      <c r="A27" s="418" t="s">
        <v>232</v>
      </c>
      <c r="B27" s="419" t="s">
        <v>145</v>
      </c>
      <c r="C27" s="420" t="s">
        <v>115</v>
      </c>
      <c r="D27" s="423">
        <v>0.37109999999999999</v>
      </c>
      <c r="E27" s="424">
        <v>115000</v>
      </c>
      <c r="F27" s="355">
        <f t="shared" si="0"/>
        <v>42677</v>
      </c>
      <c r="G27" s="356"/>
      <c r="H27" s="357"/>
      <c r="I27" s="355"/>
      <c r="J27" s="323"/>
    </row>
    <row r="28" spans="1:10" x14ac:dyDescent="0.2">
      <c r="A28" s="418" t="s">
        <v>233</v>
      </c>
      <c r="B28" s="419" t="s">
        <v>146</v>
      </c>
      <c r="C28" s="420" t="s">
        <v>115</v>
      </c>
      <c r="D28" s="423">
        <v>6.4000000000000003E-3</v>
      </c>
      <c r="E28" s="424">
        <v>115000</v>
      </c>
      <c r="F28" s="355">
        <f t="shared" si="0"/>
        <v>736</v>
      </c>
      <c r="G28" s="356"/>
      <c r="H28" s="357"/>
      <c r="I28" s="355"/>
      <c r="J28" s="323"/>
    </row>
    <row r="29" spans="1:10" x14ac:dyDescent="0.2">
      <c r="A29" s="418" t="s">
        <v>234</v>
      </c>
      <c r="B29" s="419" t="s">
        <v>235</v>
      </c>
      <c r="C29" s="420" t="s">
        <v>115</v>
      </c>
      <c r="D29" s="423">
        <v>1E-4</v>
      </c>
      <c r="E29" s="424">
        <v>115000</v>
      </c>
      <c r="F29" s="355">
        <f t="shared" si="0"/>
        <v>12</v>
      </c>
      <c r="G29" s="356"/>
      <c r="H29" s="357"/>
      <c r="I29" s="355"/>
      <c r="J29" s="323"/>
    </row>
    <row r="30" spans="1:10" ht="25.5" x14ac:dyDescent="0.2">
      <c r="A30" s="418" t="s">
        <v>236</v>
      </c>
      <c r="B30" s="419" t="s">
        <v>147</v>
      </c>
      <c r="C30" s="420" t="s">
        <v>115</v>
      </c>
      <c r="D30" s="423">
        <v>4.3040000000000003</v>
      </c>
      <c r="E30" s="424">
        <v>17500</v>
      </c>
      <c r="F30" s="355">
        <f t="shared" si="0"/>
        <v>75320</v>
      </c>
      <c r="G30" s="356"/>
      <c r="H30" s="357"/>
      <c r="I30" s="355"/>
      <c r="J30" s="323"/>
    </row>
    <row r="31" spans="1:10" x14ac:dyDescent="0.2">
      <c r="A31" s="418" t="s">
        <v>237</v>
      </c>
      <c r="B31" s="419" t="s">
        <v>148</v>
      </c>
      <c r="C31" s="420" t="s">
        <v>116</v>
      </c>
      <c r="D31" s="423">
        <v>2.4E-2</v>
      </c>
      <c r="E31" s="424">
        <v>325</v>
      </c>
      <c r="F31" s="355">
        <f t="shared" si="0"/>
        <v>8</v>
      </c>
      <c r="G31" s="356"/>
      <c r="H31" s="357"/>
      <c r="I31" s="355"/>
      <c r="J31" s="323"/>
    </row>
    <row r="32" spans="1:10" x14ac:dyDescent="0.2">
      <c r="A32" s="418" t="s">
        <v>238</v>
      </c>
      <c r="B32" s="419" t="s">
        <v>149</v>
      </c>
      <c r="C32" s="420" t="s">
        <v>115</v>
      </c>
      <c r="D32" s="361"/>
      <c r="E32" s="362"/>
      <c r="F32" s="355"/>
      <c r="G32" s="356">
        <v>2.2499999999999999E-2</v>
      </c>
      <c r="H32" s="424">
        <v>28800</v>
      </c>
      <c r="I32" s="355">
        <f>H32*G32</f>
        <v>648</v>
      </c>
      <c r="J32" s="323"/>
    </row>
    <row r="33" spans="1:10" x14ac:dyDescent="0.2">
      <c r="A33" s="418" t="s">
        <v>239</v>
      </c>
      <c r="B33" s="419" t="s">
        <v>150</v>
      </c>
      <c r="C33" s="420" t="s">
        <v>118</v>
      </c>
      <c r="D33" s="423">
        <v>0.20200000000000001</v>
      </c>
      <c r="E33" s="424">
        <v>48.83</v>
      </c>
      <c r="F33" s="355">
        <f t="shared" si="0"/>
        <v>10</v>
      </c>
      <c r="G33" s="356"/>
      <c r="H33" s="357"/>
      <c r="I33" s="355"/>
      <c r="J33" s="323"/>
    </row>
    <row r="34" spans="1:10" x14ac:dyDescent="0.2">
      <c r="A34" s="418" t="s">
        <v>240</v>
      </c>
      <c r="B34" s="419" t="s">
        <v>241</v>
      </c>
      <c r="C34" s="420" t="s">
        <v>120</v>
      </c>
      <c r="D34" s="423">
        <v>4.4999999999999998E-2</v>
      </c>
      <c r="E34" s="424">
        <v>134.6</v>
      </c>
      <c r="F34" s="355">
        <f t="shared" si="0"/>
        <v>6</v>
      </c>
      <c r="G34" s="356"/>
      <c r="H34" s="357"/>
      <c r="I34" s="355"/>
      <c r="J34" s="323"/>
    </row>
    <row r="35" spans="1:10" x14ac:dyDescent="0.2">
      <c r="A35" s="418" t="s">
        <v>242</v>
      </c>
      <c r="B35" s="419" t="s">
        <v>151</v>
      </c>
      <c r="C35" s="420" t="s">
        <v>115</v>
      </c>
      <c r="D35" s="423">
        <v>1.8800000000000001E-2</v>
      </c>
      <c r="E35" s="424">
        <v>14045.2</v>
      </c>
      <c r="F35" s="355">
        <f t="shared" si="0"/>
        <v>264</v>
      </c>
      <c r="G35" s="356"/>
      <c r="H35" s="357"/>
      <c r="I35" s="355"/>
      <c r="J35" s="323"/>
    </row>
    <row r="36" spans="1:10" x14ac:dyDescent="0.2">
      <c r="A36" s="418" t="s">
        <v>243</v>
      </c>
      <c r="B36" s="419" t="s">
        <v>152</v>
      </c>
      <c r="C36" s="420" t="s">
        <v>128</v>
      </c>
      <c r="D36" s="423">
        <v>2.7</v>
      </c>
      <c r="E36" s="424">
        <v>138.30000000000001</v>
      </c>
      <c r="F36" s="355">
        <f t="shared" si="0"/>
        <v>373</v>
      </c>
      <c r="G36" s="356"/>
      <c r="H36" s="357"/>
      <c r="I36" s="355"/>
      <c r="J36" s="323"/>
    </row>
    <row r="37" spans="1:10" x14ac:dyDescent="0.2">
      <c r="A37" s="418" t="s">
        <v>244</v>
      </c>
      <c r="B37" s="419" t="s">
        <v>153</v>
      </c>
      <c r="C37" s="420" t="s">
        <v>115</v>
      </c>
      <c r="D37" s="423">
        <v>4.0000000000000002E-4</v>
      </c>
      <c r="E37" s="424">
        <v>61750.92</v>
      </c>
      <c r="F37" s="355">
        <f t="shared" si="0"/>
        <v>25</v>
      </c>
      <c r="G37" s="356"/>
      <c r="H37" s="357"/>
      <c r="I37" s="355"/>
      <c r="J37" s="323"/>
    </row>
    <row r="38" spans="1:10" x14ac:dyDescent="0.2">
      <c r="A38" s="418" t="s">
        <v>245</v>
      </c>
      <c r="B38" s="419" t="s">
        <v>119</v>
      </c>
      <c r="C38" s="420" t="s">
        <v>120</v>
      </c>
      <c r="D38" s="423">
        <v>233.965</v>
      </c>
      <c r="E38" s="424">
        <v>10.93</v>
      </c>
      <c r="F38" s="355">
        <f t="shared" si="0"/>
        <v>2557</v>
      </c>
      <c r="G38" s="356"/>
      <c r="H38" s="357"/>
      <c r="I38" s="355"/>
      <c r="J38" s="323"/>
    </row>
    <row r="39" spans="1:10" x14ac:dyDescent="0.2">
      <c r="A39" s="418" t="s">
        <v>246</v>
      </c>
      <c r="B39" s="419" t="s">
        <v>154</v>
      </c>
      <c r="C39" s="420" t="s">
        <v>115</v>
      </c>
      <c r="D39" s="423">
        <v>5.9999999999999995E-4</v>
      </c>
      <c r="E39" s="424">
        <v>7261.78</v>
      </c>
      <c r="F39" s="355">
        <f t="shared" si="0"/>
        <v>4</v>
      </c>
      <c r="G39" s="356"/>
      <c r="H39" s="357"/>
      <c r="I39" s="355"/>
      <c r="J39" s="323"/>
    </row>
    <row r="40" spans="1:10" x14ac:dyDescent="0.2">
      <c r="A40" s="418" t="s">
        <v>247</v>
      </c>
      <c r="B40" s="419" t="s">
        <v>155</v>
      </c>
      <c r="C40" s="420" t="s">
        <v>115</v>
      </c>
      <c r="D40" s="423">
        <v>8.0000000000000004E-4</v>
      </c>
      <c r="E40" s="424">
        <v>46231.74</v>
      </c>
      <c r="F40" s="355">
        <f t="shared" si="0"/>
        <v>37</v>
      </c>
      <c r="G40" s="356"/>
      <c r="H40" s="357"/>
      <c r="I40" s="355"/>
      <c r="J40" s="323"/>
    </row>
    <row r="41" spans="1:10" x14ac:dyDescent="0.2">
      <c r="A41" s="418" t="s">
        <v>248</v>
      </c>
      <c r="B41" s="419" t="s">
        <v>156</v>
      </c>
      <c r="C41" s="420" t="s">
        <v>120</v>
      </c>
      <c r="D41" s="423">
        <v>459</v>
      </c>
      <c r="E41" s="424">
        <v>114.87</v>
      </c>
      <c r="F41" s="355">
        <f t="shared" si="0"/>
        <v>52725</v>
      </c>
      <c r="G41" s="356"/>
      <c r="H41" s="357"/>
      <c r="I41" s="355"/>
      <c r="J41" s="323"/>
    </row>
    <row r="42" spans="1:10" x14ac:dyDescent="0.2">
      <c r="A42" s="418" t="s">
        <v>249</v>
      </c>
      <c r="B42" s="419" t="s">
        <v>157</v>
      </c>
      <c r="C42" s="420" t="s">
        <v>120</v>
      </c>
      <c r="D42" s="423">
        <v>0.96</v>
      </c>
      <c r="E42" s="424">
        <v>115</v>
      </c>
      <c r="F42" s="355">
        <f t="shared" si="0"/>
        <v>110</v>
      </c>
      <c r="G42" s="356"/>
      <c r="H42" s="357"/>
      <c r="I42" s="355"/>
      <c r="J42" s="323"/>
    </row>
    <row r="43" spans="1:10" x14ac:dyDescent="0.2">
      <c r="A43" s="418" t="s">
        <v>250</v>
      </c>
      <c r="B43" s="419" t="s">
        <v>153</v>
      </c>
      <c r="C43" s="420" t="s">
        <v>120</v>
      </c>
      <c r="D43" s="423">
        <v>1.2522</v>
      </c>
      <c r="E43" s="424">
        <v>64.84</v>
      </c>
      <c r="F43" s="355">
        <f t="shared" si="0"/>
        <v>81</v>
      </c>
      <c r="G43" s="356"/>
      <c r="H43" s="357"/>
      <c r="I43" s="355"/>
      <c r="J43" s="323"/>
    </row>
    <row r="44" spans="1:10" x14ac:dyDescent="0.2">
      <c r="A44" s="418" t="s">
        <v>251</v>
      </c>
      <c r="B44" s="419" t="s">
        <v>158</v>
      </c>
      <c r="C44" s="420" t="s">
        <v>127</v>
      </c>
      <c r="D44" s="423">
        <v>24</v>
      </c>
      <c r="E44" s="424">
        <v>30.17</v>
      </c>
      <c r="F44" s="355">
        <f t="shared" si="0"/>
        <v>724</v>
      </c>
      <c r="G44" s="356"/>
      <c r="H44" s="357"/>
      <c r="I44" s="355"/>
      <c r="J44" s="323"/>
    </row>
    <row r="45" spans="1:10" x14ac:dyDescent="0.2">
      <c r="A45" s="418" t="s">
        <v>252</v>
      </c>
      <c r="B45" s="419" t="s">
        <v>159</v>
      </c>
      <c r="C45" s="420" t="s">
        <v>120</v>
      </c>
      <c r="D45" s="423">
        <v>0.42</v>
      </c>
      <c r="E45" s="424">
        <v>121.48</v>
      </c>
      <c r="F45" s="355">
        <f t="shared" si="0"/>
        <v>51</v>
      </c>
      <c r="G45" s="356"/>
      <c r="H45" s="357"/>
      <c r="I45" s="355"/>
      <c r="J45" s="323"/>
    </row>
    <row r="46" spans="1:10" x14ac:dyDescent="0.2">
      <c r="A46" s="418" t="s">
        <v>253</v>
      </c>
      <c r="B46" s="419" t="s">
        <v>160</v>
      </c>
      <c r="C46" s="420" t="s">
        <v>122</v>
      </c>
      <c r="D46" s="423">
        <v>9180</v>
      </c>
      <c r="E46" s="424">
        <v>137.05000000000001</v>
      </c>
      <c r="F46" s="355">
        <f t="shared" si="0"/>
        <v>1258119</v>
      </c>
      <c r="G46" s="356"/>
      <c r="H46" s="357"/>
      <c r="I46" s="355"/>
      <c r="J46" s="323"/>
    </row>
    <row r="47" spans="1:10" x14ac:dyDescent="0.2">
      <c r="A47" s="418" t="s">
        <v>254</v>
      </c>
      <c r="B47" s="419" t="s">
        <v>121</v>
      </c>
      <c r="C47" s="420" t="s">
        <v>120</v>
      </c>
      <c r="D47" s="423">
        <v>18.074300000000001</v>
      </c>
      <c r="E47" s="424">
        <v>29.69</v>
      </c>
      <c r="F47" s="355">
        <f t="shared" si="0"/>
        <v>537</v>
      </c>
      <c r="G47" s="356"/>
      <c r="H47" s="357"/>
      <c r="I47" s="355"/>
      <c r="J47" s="323"/>
    </row>
    <row r="48" spans="1:10" ht="38.25" x14ac:dyDescent="0.2">
      <c r="A48" s="418" t="s">
        <v>255</v>
      </c>
      <c r="B48" s="419" t="s">
        <v>161</v>
      </c>
      <c r="C48" s="420" t="s">
        <v>116</v>
      </c>
      <c r="D48" s="423">
        <v>0.15260000000000001</v>
      </c>
      <c r="E48" s="424">
        <v>3047.71</v>
      </c>
      <c r="F48" s="355">
        <f t="shared" si="0"/>
        <v>465</v>
      </c>
      <c r="G48" s="356"/>
      <c r="H48" s="357"/>
      <c r="I48" s="355"/>
      <c r="J48" s="323"/>
    </row>
    <row r="49" spans="1:10" x14ac:dyDescent="0.2">
      <c r="A49" s="418" t="s">
        <v>256</v>
      </c>
      <c r="B49" s="419" t="s">
        <v>162</v>
      </c>
      <c r="C49" s="420" t="s">
        <v>115</v>
      </c>
      <c r="D49" s="423">
        <v>5.1999999999999998E-3</v>
      </c>
      <c r="E49" s="424">
        <v>55272.39</v>
      </c>
      <c r="F49" s="355">
        <f t="shared" si="0"/>
        <v>287</v>
      </c>
      <c r="G49" s="356"/>
      <c r="H49" s="357"/>
      <c r="I49" s="355"/>
      <c r="J49" s="323"/>
    </row>
    <row r="50" spans="1:10" x14ac:dyDescent="0.2">
      <c r="A50" s="418" t="s">
        <v>257</v>
      </c>
      <c r="B50" s="419" t="s">
        <v>163</v>
      </c>
      <c r="C50" s="420" t="s">
        <v>164</v>
      </c>
      <c r="D50" s="423">
        <v>7.0999999999999994E-2</v>
      </c>
      <c r="E50" s="424">
        <v>710.31</v>
      </c>
      <c r="F50" s="355">
        <f t="shared" si="0"/>
        <v>50</v>
      </c>
      <c r="G50" s="356"/>
      <c r="H50" s="357"/>
      <c r="I50" s="355"/>
      <c r="J50" s="323"/>
    </row>
    <row r="51" spans="1:10" x14ac:dyDescent="0.2">
      <c r="A51" s="418" t="s">
        <v>258</v>
      </c>
      <c r="B51" s="419" t="s">
        <v>165</v>
      </c>
      <c r="C51" s="420" t="s">
        <v>120</v>
      </c>
      <c r="D51" s="423">
        <v>2.0400000000000001E-2</v>
      </c>
      <c r="E51" s="424">
        <v>1731.73</v>
      </c>
      <c r="F51" s="355">
        <f t="shared" si="0"/>
        <v>35</v>
      </c>
      <c r="G51" s="356"/>
      <c r="H51" s="357"/>
      <c r="I51" s="355"/>
      <c r="J51" s="323"/>
    </row>
    <row r="52" spans="1:10" ht="38.25" x14ac:dyDescent="0.2">
      <c r="A52" s="418" t="s">
        <v>259</v>
      </c>
      <c r="B52" s="419" t="s">
        <v>166</v>
      </c>
      <c r="C52" s="420" t="s">
        <v>120</v>
      </c>
      <c r="D52" s="423">
        <v>0.1986</v>
      </c>
      <c r="E52" s="424">
        <v>386.64</v>
      </c>
      <c r="F52" s="355">
        <f t="shared" si="0"/>
        <v>77</v>
      </c>
      <c r="G52" s="356"/>
      <c r="H52" s="357"/>
      <c r="I52" s="355"/>
      <c r="J52" s="323"/>
    </row>
    <row r="53" spans="1:10" x14ac:dyDescent="0.2">
      <c r="A53" s="418" t="s">
        <v>260</v>
      </c>
      <c r="B53" s="419" t="s">
        <v>261</v>
      </c>
      <c r="C53" s="420" t="s">
        <v>115</v>
      </c>
      <c r="D53" s="423">
        <v>0.01</v>
      </c>
      <c r="E53" s="424">
        <v>59085.599999999999</v>
      </c>
      <c r="F53" s="355">
        <f t="shared" si="0"/>
        <v>591</v>
      </c>
      <c r="G53" s="356"/>
      <c r="H53" s="357"/>
      <c r="I53" s="355"/>
      <c r="J53" s="323"/>
    </row>
    <row r="54" spans="1:10" ht="25.5" x14ac:dyDescent="0.2">
      <c r="A54" s="418" t="s">
        <v>262</v>
      </c>
      <c r="B54" s="419" t="s">
        <v>167</v>
      </c>
      <c r="C54" s="420" t="s">
        <v>116</v>
      </c>
      <c r="D54" s="423">
        <v>7.9699999999999993E-2</v>
      </c>
      <c r="E54" s="424">
        <v>5819.32</v>
      </c>
      <c r="F54" s="355">
        <f t="shared" si="0"/>
        <v>464</v>
      </c>
      <c r="G54" s="356"/>
      <c r="H54" s="357"/>
      <c r="I54" s="355"/>
      <c r="J54" s="323"/>
    </row>
    <row r="55" spans="1:10" ht="38.25" x14ac:dyDescent="0.2">
      <c r="A55" s="418" t="s">
        <v>263</v>
      </c>
      <c r="B55" s="419" t="s">
        <v>168</v>
      </c>
      <c r="C55" s="420" t="s">
        <v>115</v>
      </c>
      <c r="D55" s="423">
        <v>0.30980000000000002</v>
      </c>
      <c r="E55" s="424">
        <v>52991.45</v>
      </c>
      <c r="F55" s="355">
        <f t="shared" si="0"/>
        <v>16417</v>
      </c>
      <c r="G55" s="356"/>
      <c r="H55" s="357"/>
      <c r="I55" s="355"/>
      <c r="J55" s="323"/>
    </row>
    <row r="56" spans="1:10" x14ac:dyDescent="0.2">
      <c r="A56" s="418" t="s">
        <v>264</v>
      </c>
      <c r="B56" s="419" t="s">
        <v>123</v>
      </c>
      <c r="C56" s="420" t="s">
        <v>124</v>
      </c>
      <c r="D56" s="423">
        <v>3.1589999999999998</v>
      </c>
      <c r="E56" s="424">
        <v>95</v>
      </c>
      <c r="F56" s="355">
        <f t="shared" si="0"/>
        <v>300</v>
      </c>
      <c r="G56" s="356"/>
      <c r="H56" s="357"/>
      <c r="I56" s="355"/>
      <c r="J56" s="323"/>
    </row>
    <row r="57" spans="1:10" x14ac:dyDescent="0.2">
      <c r="A57" s="418" t="s">
        <v>265</v>
      </c>
      <c r="B57" s="419" t="s">
        <v>125</v>
      </c>
      <c r="C57" s="420" t="s">
        <v>124</v>
      </c>
      <c r="D57" s="423">
        <v>7.7759999999999998</v>
      </c>
      <c r="E57" s="424">
        <v>95</v>
      </c>
      <c r="F57" s="355">
        <f t="shared" si="0"/>
        <v>739</v>
      </c>
      <c r="G57" s="356"/>
      <c r="H57" s="357"/>
      <c r="I57" s="355"/>
      <c r="J57" s="323"/>
    </row>
    <row r="58" spans="1:10" x14ac:dyDescent="0.2">
      <c r="A58" s="418" t="s">
        <v>266</v>
      </c>
      <c r="B58" s="419" t="s">
        <v>169</v>
      </c>
      <c r="C58" s="420" t="s">
        <v>128</v>
      </c>
      <c r="D58" s="423">
        <v>2.7</v>
      </c>
      <c r="E58" s="424">
        <v>76.599999999999994</v>
      </c>
      <c r="F58" s="355">
        <f t="shared" si="0"/>
        <v>207</v>
      </c>
      <c r="G58" s="356"/>
      <c r="H58" s="357"/>
      <c r="I58" s="355"/>
      <c r="J58" s="323"/>
    </row>
    <row r="59" spans="1:10" ht="25.5" x14ac:dyDescent="0.2">
      <c r="A59" s="418" t="s">
        <v>267</v>
      </c>
      <c r="B59" s="419" t="s">
        <v>170</v>
      </c>
      <c r="C59" s="420" t="s">
        <v>171</v>
      </c>
      <c r="D59" s="423">
        <v>2430</v>
      </c>
      <c r="E59" s="424">
        <v>25</v>
      </c>
      <c r="F59" s="355">
        <f t="shared" si="0"/>
        <v>60750</v>
      </c>
      <c r="G59" s="356"/>
      <c r="H59" s="357"/>
      <c r="I59" s="355"/>
      <c r="J59" s="323"/>
    </row>
    <row r="60" spans="1:10" x14ac:dyDescent="0.2">
      <c r="A60" s="418" t="s">
        <v>268</v>
      </c>
      <c r="B60" s="419" t="s">
        <v>269</v>
      </c>
      <c r="C60" s="420" t="s">
        <v>120</v>
      </c>
      <c r="D60" s="423">
        <v>0.84</v>
      </c>
      <c r="E60" s="424">
        <v>110</v>
      </c>
      <c r="F60" s="355">
        <f t="shared" si="0"/>
        <v>92</v>
      </c>
      <c r="G60" s="356"/>
      <c r="H60" s="357"/>
      <c r="I60" s="355"/>
      <c r="J60" s="323"/>
    </row>
    <row r="61" spans="1:10" ht="25.5" x14ac:dyDescent="0.2">
      <c r="A61" s="418" t="s">
        <v>270</v>
      </c>
      <c r="B61" s="419" t="s">
        <v>172</v>
      </c>
      <c r="C61" s="420" t="s">
        <v>120</v>
      </c>
      <c r="D61" s="423">
        <v>119.3</v>
      </c>
      <c r="E61" s="424">
        <v>148.53</v>
      </c>
      <c r="F61" s="355">
        <f t="shared" si="0"/>
        <v>17720</v>
      </c>
      <c r="G61" s="356"/>
      <c r="H61" s="357"/>
      <c r="I61" s="355"/>
      <c r="J61" s="323"/>
    </row>
    <row r="62" spans="1:10" ht="38.25" x14ac:dyDescent="0.2">
      <c r="A62" s="418" t="s">
        <v>271</v>
      </c>
      <c r="B62" s="419" t="s">
        <v>272</v>
      </c>
      <c r="C62" s="420" t="s">
        <v>116</v>
      </c>
      <c r="D62" s="423">
        <v>1.38E-2</v>
      </c>
      <c r="E62" s="424">
        <v>2365.3000000000002</v>
      </c>
      <c r="F62" s="355">
        <f t="shared" si="0"/>
        <v>33</v>
      </c>
      <c r="G62" s="356"/>
      <c r="H62" s="357"/>
      <c r="I62" s="355"/>
      <c r="J62" s="323"/>
    </row>
    <row r="63" spans="1:10" ht="38.25" x14ac:dyDescent="0.2">
      <c r="A63" s="418" t="s">
        <v>273</v>
      </c>
      <c r="B63" s="419" t="s">
        <v>173</v>
      </c>
      <c r="C63" s="420" t="s">
        <v>116</v>
      </c>
      <c r="D63" s="423">
        <v>8.3999999999999995E-3</v>
      </c>
      <c r="E63" s="424">
        <v>6864.19</v>
      </c>
      <c r="F63" s="355">
        <f t="shared" si="0"/>
        <v>58</v>
      </c>
      <c r="G63" s="356"/>
      <c r="H63" s="357"/>
      <c r="I63" s="355"/>
      <c r="J63" s="323"/>
    </row>
    <row r="64" spans="1:10" ht="38.25" x14ac:dyDescent="0.2">
      <c r="A64" s="418" t="s">
        <v>274</v>
      </c>
      <c r="B64" s="419" t="s">
        <v>275</v>
      </c>
      <c r="C64" s="420" t="s">
        <v>116</v>
      </c>
      <c r="D64" s="423">
        <v>1.6000000000000001E-3</v>
      </c>
      <c r="E64" s="424">
        <v>6800</v>
      </c>
      <c r="F64" s="355">
        <f t="shared" si="0"/>
        <v>11</v>
      </c>
      <c r="G64" s="356"/>
      <c r="H64" s="357"/>
      <c r="I64" s="355"/>
      <c r="J64" s="323"/>
    </row>
    <row r="65" spans="1:10" ht="25.5" x14ac:dyDescent="0.2">
      <c r="A65" s="418" t="s">
        <v>276</v>
      </c>
      <c r="B65" s="419" t="s">
        <v>277</v>
      </c>
      <c r="C65" s="420" t="s">
        <v>116</v>
      </c>
      <c r="D65" s="423">
        <v>4.0000000000000001E-3</v>
      </c>
      <c r="E65" s="424">
        <v>6800</v>
      </c>
      <c r="F65" s="355">
        <f t="shared" si="0"/>
        <v>27</v>
      </c>
      <c r="G65" s="356"/>
      <c r="H65" s="357"/>
      <c r="I65" s="355"/>
      <c r="J65" s="323"/>
    </row>
    <row r="66" spans="1:10" ht="38.25" x14ac:dyDescent="0.2">
      <c r="A66" s="418" t="s">
        <v>278</v>
      </c>
      <c r="B66" s="419" t="s">
        <v>174</v>
      </c>
      <c r="C66" s="420" t="s">
        <v>116</v>
      </c>
      <c r="D66" s="423">
        <v>1.38E-2</v>
      </c>
      <c r="E66" s="424">
        <v>6800</v>
      </c>
      <c r="F66" s="355">
        <f t="shared" si="0"/>
        <v>94</v>
      </c>
      <c r="G66" s="356"/>
      <c r="H66" s="357"/>
      <c r="I66" s="355"/>
      <c r="J66" s="323"/>
    </row>
    <row r="67" spans="1:10" ht="25.5" x14ac:dyDescent="0.2">
      <c r="A67" s="418" t="s">
        <v>279</v>
      </c>
      <c r="B67" s="419" t="s">
        <v>175</v>
      </c>
      <c r="C67" s="420" t="s">
        <v>127</v>
      </c>
      <c r="D67" s="423">
        <v>7.2679999999999998</v>
      </c>
      <c r="E67" s="424">
        <v>350.3</v>
      </c>
      <c r="F67" s="355">
        <f t="shared" si="0"/>
        <v>2546</v>
      </c>
      <c r="G67" s="356"/>
      <c r="H67" s="357"/>
      <c r="I67" s="355"/>
      <c r="J67" s="323"/>
    </row>
    <row r="68" spans="1:10" ht="25.5" x14ac:dyDescent="0.2">
      <c r="A68" s="418" t="s">
        <v>280</v>
      </c>
      <c r="B68" s="419" t="s">
        <v>176</v>
      </c>
      <c r="C68" s="420" t="s">
        <v>177</v>
      </c>
      <c r="D68" s="423">
        <v>0.186</v>
      </c>
      <c r="E68" s="424">
        <v>1356.82</v>
      </c>
      <c r="F68" s="355">
        <f t="shared" si="0"/>
        <v>252</v>
      </c>
      <c r="G68" s="356"/>
      <c r="H68" s="357"/>
      <c r="I68" s="355"/>
      <c r="J68" s="323"/>
    </row>
    <row r="69" spans="1:10" ht="25.5" x14ac:dyDescent="0.2">
      <c r="A69" s="418" t="s">
        <v>281</v>
      </c>
      <c r="B69" s="419" t="s">
        <v>178</v>
      </c>
      <c r="C69" s="420" t="s">
        <v>177</v>
      </c>
      <c r="D69" s="423">
        <v>4.1000000000000002E-2</v>
      </c>
      <c r="E69" s="424">
        <v>446.85</v>
      </c>
      <c r="F69" s="355">
        <f t="shared" si="0"/>
        <v>18</v>
      </c>
      <c r="G69" s="356"/>
      <c r="H69" s="357"/>
      <c r="I69" s="355"/>
      <c r="J69" s="323"/>
    </row>
    <row r="70" spans="1:10" x14ac:dyDescent="0.2">
      <c r="A70" s="418" t="s">
        <v>282</v>
      </c>
      <c r="B70" s="419" t="s">
        <v>179</v>
      </c>
      <c r="C70" s="420" t="s">
        <v>115</v>
      </c>
      <c r="D70" s="423">
        <v>2.5999999999999999E-3</v>
      </c>
      <c r="E70" s="424">
        <v>51711.86</v>
      </c>
      <c r="F70" s="355">
        <f t="shared" si="0"/>
        <v>134</v>
      </c>
      <c r="G70" s="356"/>
      <c r="H70" s="357"/>
      <c r="I70" s="355"/>
      <c r="J70" s="323"/>
    </row>
    <row r="71" spans="1:10" x14ac:dyDescent="0.2">
      <c r="A71" s="418" t="s">
        <v>283</v>
      </c>
      <c r="B71" s="419" t="s">
        <v>284</v>
      </c>
      <c r="C71" s="420" t="s">
        <v>115</v>
      </c>
      <c r="D71" s="423">
        <v>6.9316000000000004</v>
      </c>
      <c r="E71" s="424">
        <v>28728.81</v>
      </c>
      <c r="F71" s="355">
        <f t="shared" si="0"/>
        <v>199137</v>
      </c>
      <c r="G71" s="356"/>
      <c r="H71" s="357"/>
      <c r="I71" s="355"/>
      <c r="J71" s="323"/>
    </row>
    <row r="72" spans="1:10" x14ac:dyDescent="0.2">
      <c r="A72" s="418" t="s">
        <v>285</v>
      </c>
      <c r="B72" s="419" t="s">
        <v>180</v>
      </c>
      <c r="C72" s="420" t="s">
        <v>120</v>
      </c>
      <c r="D72" s="423">
        <v>27.54</v>
      </c>
      <c r="E72" s="424">
        <v>171.94</v>
      </c>
      <c r="F72" s="355">
        <f t="shared" si="0"/>
        <v>4735</v>
      </c>
      <c r="G72" s="356"/>
      <c r="H72" s="357"/>
      <c r="I72" s="355"/>
      <c r="J72" s="323"/>
    </row>
    <row r="73" spans="1:10" x14ac:dyDescent="0.2">
      <c r="A73" s="418" t="s">
        <v>286</v>
      </c>
      <c r="B73" s="419" t="s">
        <v>181</v>
      </c>
      <c r="C73" s="420" t="s">
        <v>115</v>
      </c>
      <c r="D73" s="423">
        <v>2E-3</v>
      </c>
      <c r="E73" s="424">
        <v>55542.37</v>
      </c>
      <c r="F73" s="355">
        <f t="shared" si="0"/>
        <v>111</v>
      </c>
      <c r="G73" s="356"/>
      <c r="H73" s="357"/>
      <c r="I73" s="355"/>
      <c r="J73" s="323"/>
    </row>
    <row r="74" spans="1:10" ht="51" x14ac:dyDescent="0.2">
      <c r="A74" s="418" t="s">
        <v>287</v>
      </c>
      <c r="B74" s="419" t="s">
        <v>182</v>
      </c>
      <c r="C74" s="420" t="s">
        <v>115</v>
      </c>
      <c r="D74" s="423">
        <v>8.0000000000000002E-3</v>
      </c>
      <c r="E74" s="424">
        <v>50893.760000000002</v>
      </c>
      <c r="F74" s="355">
        <f t="shared" si="0"/>
        <v>407</v>
      </c>
      <c r="G74" s="356"/>
      <c r="H74" s="357"/>
      <c r="I74" s="355"/>
      <c r="J74" s="323"/>
    </row>
    <row r="75" spans="1:10" x14ac:dyDescent="0.2">
      <c r="A75" s="418" t="s">
        <v>288</v>
      </c>
      <c r="B75" s="419" t="s">
        <v>183</v>
      </c>
      <c r="C75" s="420" t="s">
        <v>120</v>
      </c>
      <c r="D75" s="423">
        <v>10</v>
      </c>
      <c r="E75" s="424">
        <v>59.68</v>
      </c>
      <c r="F75" s="355">
        <f t="shared" si="0"/>
        <v>597</v>
      </c>
      <c r="G75" s="356"/>
      <c r="H75" s="357"/>
      <c r="I75" s="355"/>
      <c r="J75" s="323"/>
    </row>
    <row r="76" spans="1:10" x14ac:dyDescent="0.2">
      <c r="A76" s="418" t="s">
        <v>289</v>
      </c>
      <c r="B76" s="419" t="s">
        <v>290</v>
      </c>
      <c r="C76" s="420" t="s">
        <v>118</v>
      </c>
      <c r="D76" s="423">
        <v>0.99</v>
      </c>
      <c r="E76" s="424">
        <v>290.08999999999997</v>
      </c>
      <c r="F76" s="355">
        <f t="shared" si="0"/>
        <v>287</v>
      </c>
      <c r="G76" s="356"/>
      <c r="H76" s="357"/>
      <c r="I76" s="355"/>
      <c r="J76" s="323"/>
    </row>
    <row r="77" spans="1:10" x14ac:dyDescent="0.2">
      <c r="A77" s="418" t="s">
        <v>291</v>
      </c>
      <c r="B77" s="419" t="s">
        <v>184</v>
      </c>
      <c r="C77" s="420" t="s">
        <v>118</v>
      </c>
      <c r="D77" s="423">
        <v>30.09</v>
      </c>
      <c r="E77" s="424">
        <v>290.16000000000003</v>
      </c>
      <c r="F77" s="355">
        <f t="shared" si="0"/>
        <v>8731</v>
      </c>
      <c r="G77" s="356"/>
      <c r="H77" s="357"/>
      <c r="I77" s="355"/>
      <c r="J77" s="323"/>
    </row>
    <row r="78" spans="1:10" ht="25.5" x14ac:dyDescent="0.2">
      <c r="A78" s="418" t="s">
        <v>292</v>
      </c>
      <c r="B78" s="419" t="s">
        <v>185</v>
      </c>
      <c r="C78" s="420" t="s">
        <v>115</v>
      </c>
      <c r="D78" s="423">
        <v>0.02</v>
      </c>
      <c r="E78" s="424">
        <v>33500</v>
      </c>
      <c r="F78" s="355">
        <f t="shared" si="0"/>
        <v>670</v>
      </c>
      <c r="G78" s="356"/>
      <c r="H78" s="357"/>
      <c r="I78" s="355"/>
      <c r="J78" s="323"/>
    </row>
    <row r="79" spans="1:10" ht="25.5" x14ac:dyDescent="0.2">
      <c r="A79" s="418" t="s">
        <v>293</v>
      </c>
      <c r="B79" s="419" t="s">
        <v>186</v>
      </c>
      <c r="C79" s="420" t="s">
        <v>116</v>
      </c>
      <c r="D79" s="423">
        <v>2.0299999999999998</v>
      </c>
      <c r="E79" s="424">
        <v>6100</v>
      </c>
      <c r="F79" s="355">
        <f t="shared" si="0"/>
        <v>12383</v>
      </c>
      <c r="G79" s="356"/>
      <c r="H79" s="357"/>
      <c r="I79" s="355"/>
      <c r="J79" s="323"/>
    </row>
    <row r="80" spans="1:10" ht="25.5" x14ac:dyDescent="0.2">
      <c r="A80" s="418" t="s">
        <v>294</v>
      </c>
      <c r="B80" s="419" t="s">
        <v>187</v>
      </c>
      <c r="C80" s="420" t="s">
        <v>115</v>
      </c>
      <c r="D80" s="423">
        <v>8.9999999999999998E-4</v>
      </c>
      <c r="E80" s="424">
        <v>4634.91</v>
      </c>
      <c r="F80" s="355">
        <f t="shared" ref="F80:F130" si="1">E80*D80</f>
        <v>4</v>
      </c>
      <c r="G80" s="356"/>
      <c r="H80" s="357"/>
      <c r="I80" s="355"/>
      <c r="J80" s="323"/>
    </row>
    <row r="81" spans="1:10" x14ac:dyDescent="0.2">
      <c r="A81" s="418" t="s">
        <v>295</v>
      </c>
      <c r="B81" s="419" t="s">
        <v>296</v>
      </c>
      <c r="C81" s="420" t="s">
        <v>120</v>
      </c>
      <c r="D81" s="423">
        <v>118070</v>
      </c>
      <c r="E81" s="424">
        <v>8.9700000000000006</v>
      </c>
      <c r="F81" s="355">
        <f t="shared" si="1"/>
        <v>1059088</v>
      </c>
      <c r="G81" s="356"/>
      <c r="H81" s="357"/>
      <c r="I81" s="355"/>
      <c r="J81" s="323"/>
    </row>
    <row r="82" spans="1:10" x14ac:dyDescent="0.2">
      <c r="A82" s="418" t="s">
        <v>297</v>
      </c>
      <c r="B82" s="419" t="s">
        <v>188</v>
      </c>
      <c r="C82" s="420" t="s">
        <v>116</v>
      </c>
      <c r="D82" s="423">
        <v>5.8700000000000002E-2</v>
      </c>
      <c r="E82" s="424">
        <v>26.61</v>
      </c>
      <c r="F82" s="355">
        <f t="shared" si="1"/>
        <v>2</v>
      </c>
      <c r="G82" s="356"/>
      <c r="H82" s="357"/>
      <c r="I82" s="355"/>
      <c r="J82" s="323"/>
    </row>
    <row r="83" spans="1:10" x14ac:dyDescent="0.2">
      <c r="A83" s="418" t="s">
        <v>298</v>
      </c>
      <c r="B83" s="419" t="s">
        <v>189</v>
      </c>
      <c r="C83" s="420" t="s">
        <v>116</v>
      </c>
      <c r="D83" s="423">
        <v>133.83699999999999</v>
      </c>
      <c r="E83" s="424">
        <v>27.82</v>
      </c>
      <c r="F83" s="355">
        <f t="shared" si="1"/>
        <v>3723</v>
      </c>
      <c r="G83" s="356"/>
      <c r="H83" s="357"/>
      <c r="I83" s="355"/>
      <c r="J83" s="323"/>
    </row>
    <row r="84" spans="1:10" x14ac:dyDescent="0.2">
      <c r="A84" s="418" t="s">
        <v>299</v>
      </c>
      <c r="B84" s="419" t="s">
        <v>190</v>
      </c>
      <c r="C84" s="420" t="s">
        <v>191</v>
      </c>
      <c r="D84" s="423">
        <v>1.36</v>
      </c>
      <c r="E84" s="424">
        <v>1.91</v>
      </c>
      <c r="F84" s="355">
        <f t="shared" si="1"/>
        <v>3</v>
      </c>
      <c r="G84" s="356"/>
      <c r="H84" s="357"/>
      <c r="I84" s="355"/>
      <c r="J84" s="323"/>
    </row>
    <row r="85" spans="1:10" ht="25.5" x14ac:dyDescent="0.2">
      <c r="A85" s="418" t="s">
        <v>300</v>
      </c>
      <c r="B85" s="419" t="s">
        <v>192</v>
      </c>
      <c r="C85" s="420" t="s">
        <v>120</v>
      </c>
      <c r="D85" s="423">
        <v>0.72499999999999998</v>
      </c>
      <c r="E85" s="424">
        <v>427.84</v>
      </c>
      <c r="F85" s="355">
        <f t="shared" si="1"/>
        <v>310</v>
      </c>
      <c r="G85" s="356"/>
      <c r="H85" s="357"/>
      <c r="I85" s="355"/>
      <c r="J85" s="323"/>
    </row>
    <row r="86" spans="1:10" ht="38.25" x14ac:dyDescent="0.2">
      <c r="A86" s="418" t="s">
        <v>301</v>
      </c>
      <c r="B86" s="419" t="s">
        <v>302</v>
      </c>
      <c r="C86" s="420" t="s">
        <v>127</v>
      </c>
      <c r="D86" s="423">
        <v>6</v>
      </c>
      <c r="E86" s="424">
        <v>309.33</v>
      </c>
      <c r="F86" s="355">
        <f t="shared" si="1"/>
        <v>1856</v>
      </c>
      <c r="G86" s="356"/>
      <c r="H86" s="357"/>
      <c r="I86" s="355"/>
      <c r="J86" s="323"/>
    </row>
    <row r="87" spans="1:10" ht="51" x14ac:dyDescent="0.2">
      <c r="A87" s="418" t="s">
        <v>303</v>
      </c>
      <c r="B87" s="419" t="s">
        <v>193</v>
      </c>
      <c r="C87" s="420" t="s">
        <v>126</v>
      </c>
      <c r="D87" s="423">
        <v>0.16020000000000001</v>
      </c>
      <c r="E87" s="424">
        <v>239.93</v>
      </c>
      <c r="F87" s="355">
        <f t="shared" si="1"/>
        <v>38</v>
      </c>
      <c r="G87" s="356"/>
      <c r="H87" s="357"/>
      <c r="I87" s="355"/>
      <c r="J87" s="323"/>
    </row>
    <row r="88" spans="1:10" ht="25.5" x14ac:dyDescent="0.2">
      <c r="A88" s="418" t="s">
        <v>304</v>
      </c>
      <c r="B88" s="419" t="s">
        <v>194</v>
      </c>
      <c r="C88" s="420" t="s">
        <v>177</v>
      </c>
      <c r="D88" s="423">
        <v>0.186</v>
      </c>
      <c r="E88" s="424">
        <v>2795.24</v>
      </c>
      <c r="F88" s="355">
        <f t="shared" si="1"/>
        <v>520</v>
      </c>
      <c r="G88" s="356"/>
      <c r="H88" s="357"/>
      <c r="I88" s="355"/>
      <c r="J88" s="323"/>
    </row>
    <row r="89" spans="1:10" ht="25.5" x14ac:dyDescent="0.2">
      <c r="A89" s="418" t="s">
        <v>305</v>
      </c>
      <c r="B89" s="419" t="s">
        <v>195</v>
      </c>
      <c r="C89" s="420" t="s">
        <v>127</v>
      </c>
      <c r="D89" s="423">
        <v>6.12</v>
      </c>
      <c r="E89" s="424">
        <v>133.11000000000001</v>
      </c>
      <c r="F89" s="355">
        <f t="shared" si="1"/>
        <v>815</v>
      </c>
      <c r="G89" s="356"/>
      <c r="H89" s="357"/>
      <c r="I89" s="355"/>
      <c r="J89" s="323"/>
    </row>
    <row r="90" spans="1:10" x14ac:dyDescent="0.2">
      <c r="A90" s="418" t="s">
        <v>306</v>
      </c>
      <c r="B90" s="419" t="s">
        <v>196</v>
      </c>
      <c r="C90" s="420" t="s">
        <v>128</v>
      </c>
      <c r="D90" s="423">
        <v>1.704</v>
      </c>
      <c r="E90" s="424">
        <v>48.38</v>
      </c>
      <c r="F90" s="355">
        <f t="shared" si="1"/>
        <v>82</v>
      </c>
      <c r="G90" s="356"/>
      <c r="H90" s="357"/>
      <c r="I90" s="355"/>
      <c r="J90" s="323"/>
    </row>
    <row r="91" spans="1:10" ht="25.5" x14ac:dyDescent="0.2">
      <c r="A91" s="418" t="s">
        <v>307</v>
      </c>
      <c r="B91" s="419" t="s">
        <v>197</v>
      </c>
      <c r="C91" s="420" t="s">
        <v>198</v>
      </c>
      <c r="D91" s="423">
        <v>6.0400000000000002E-2</v>
      </c>
      <c r="E91" s="424">
        <v>101.82</v>
      </c>
      <c r="F91" s="355">
        <f t="shared" si="1"/>
        <v>6</v>
      </c>
      <c r="G91" s="356"/>
      <c r="H91" s="357"/>
      <c r="I91" s="355"/>
      <c r="J91" s="323"/>
    </row>
    <row r="92" spans="1:10" ht="25.5" x14ac:dyDescent="0.2">
      <c r="A92" s="418" t="s">
        <v>308</v>
      </c>
      <c r="B92" s="419" t="s">
        <v>199</v>
      </c>
      <c r="C92" s="420" t="s">
        <v>177</v>
      </c>
      <c r="D92" s="423">
        <v>0.20039999999999999</v>
      </c>
      <c r="E92" s="424">
        <v>17955.509999999998</v>
      </c>
      <c r="F92" s="355">
        <f t="shared" si="1"/>
        <v>3598</v>
      </c>
      <c r="G92" s="356"/>
      <c r="H92" s="357"/>
      <c r="I92" s="355"/>
      <c r="J92" s="323"/>
    </row>
    <row r="93" spans="1:10" x14ac:dyDescent="0.2">
      <c r="A93" s="418" t="s">
        <v>309</v>
      </c>
      <c r="B93" s="419" t="s">
        <v>200</v>
      </c>
      <c r="C93" s="420" t="s">
        <v>127</v>
      </c>
      <c r="D93" s="423">
        <v>4.8</v>
      </c>
      <c r="E93" s="424">
        <v>28.95</v>
      </c>
      <c r="F93" s="355">
        <f t="shared" si="1"/>
        <v>139</v>
      </c>
      <c r="G93" s="356"/>
      <c r="H93" s="357"/>
      <c r="I93" s="355"/>
      <c r="J93" s="323"/>
    </row>
    <row r="94" spans="1:10" x14ac:dyDescent="0.2">
      <c r="A94" s="418" t="s">
        <v>310</v>
      </c>
      <c r="B94" s="419" t="s">
        <v>201</v>
      </c>
      <c r="C94" s="420" t="s">
        <v>128</v>
      </c>
      <c r="D94" s="423">
        <v>32.042000000000002</v>
      </c>
      <c r="E94" s="424">
        <v>293.8</v>
      </c>
      <c r="F94" s="355">
        <f t="shared" si="1"/>
        <v>9414</v>
      </c>
      <c r="G94" s="356"/>
      <c r="H94" s="357"/>
      <c r="I94" s="355"/>
      <c r="J94" s="323"/>
    </row>
    <row r="95" spans="1:10" x14ac:dyDescent="0.2">
      <c r="A95" s="418" t="s">
        <v>311</v>
      </c>
      <c r="B95" s="419" t="s">
        <v>202</v>
      </c>
      <c r="C95" s="420" t="s">
        <v>127</v>
      </c>
      <c r="D95" s="423">
        <v>7.32</v>
      </c>
      <c r="E95" s="424">
        <v>1.86</v>
      </c>
      <c r="F95" s="355">
        <f t="shared" si="1"/>
        <v>14</v>
      </c>
      <c r="G95" s="356"/>
      <c r="H95" s="357"/>
      <c r="I95" s="355"/>
      <c r="J95" s="323"/>
    </row>
    <row r="96" spans="1:10" ht="25.5" x14ac:dyDescent="0.2">
      <c r="A96" s="418" t="s">
        <v>312</v>
      </c>
      <c r="B96" s="419" t="s">
        <v>204</v>
      </c>
      <c r="C96" s="420" t="s">
        <v>124</v>
      </c>
      <c r="D96" s="423">
        <v>650.66</v>
      </c>
      <c r="E96" s="424">
        <v>313</v>
      </c>
      <c r="F96" s="355">
        <f t="shared" si="1"/>
        <v>203657</v>
      </c>
      <c r="G96" s="356"/>
      <c r="H96" s="357"/>
      <c r="I96" s="355"/>
      <c r="J96" s="323"/>
    </row>
    <row r="97" spans="1:10" ht="25.5" x14ac:dyDescent="0.2">
      <c r="A97" s="418" t="s">
        <v>312</v>
      </c>
      <c r="B97" s="419" t="s">
        <v>313</v>
      </c>
      <c r="C97" s="420" t="s">
        <v>124</v>
      </c>
      <c r="D97" s="423">
        <v>918.45</v>
      </c>
      <c r="E97" s="424">
        <v>495</v>
      </c>
      <c r="F97" s="355">
        <f t="shared" si="1"/>
        <v>454633</v>
      </c>
      <c r="G97" s="356"/>
      <c r="H97" s="357"/>
      <c r="I97" s="355"/>
      <c r="J97" s="323"/>
    </row>
    <row r="98" spans="1:10" ht="25.5" x14ac:dyDescent="0.2">
      <c r="A98" s="418" t="s">
        <v>312</v>
      </c>
      <c r="B98" s="419" t="s">
        <v>203</v>
      </c>
      <c r="C98" s="420" t="s">
        <v>124</v>
      </c>
      <c r="D98" s="423">
        <v>2827.95</v>
      </c>
      <c r="E98" s="424">
        <v>495</v>
      </c>
      <c r="F98" s="355">
        <f t="shared" si="1"/>
        <v>1399835</v>
      </c>
      <c r="G98" s="356"/>
      <c r="H98" s="357"/>
      <c r="I98" s="355"/>
      <c r="J98" s="323"/>
    </row>
    <row r="99" spans="1:10" ht="25.5" x14ac:dyDescent="0.2">
      <c r="A99" s="418" t="s">
        <v>314</v>
      </c>
      <c r="B99" s="419" t="s">
        <v>315</v>
      </c>
      <c r="C99" s="420" t="s">
        <v>116</v>
      </c>
      <c r="D99" s="423">
        <v>20.911000000000001</v>
      </c>
      <c r="E99" s="424">
        <v>47.09</v>
      </c>
      <c r="F99" s="355">
        <f t="shared" si="1"/>
        <v>985</v>
      </c>
      <c r="G99" s="356"/>
      <c r="H99" s="357"/>
      <c r="I99" s="355"/>
      <c r="J99" s="323"/>
    </row>
    <row r="100" spans="1:10" ht="25.5" x14ac:dyDescent="0.2">
      <c r="A100" s="418" t="s">
        <v>316</v>
      </c>
      <c r="B100" s="419" t="s">
        <v>142</v>
      </c>
      <c r="C100" s="420" t="s">
        <v>115</v>
      </c>
      <c r="D100" s="361"/>
      <c r="E100" s="362"/>
      <c r="F100" s="355"/>
      <c r="G100" s="356">
        <v>2E-3</v>
      </c>
      <c r="H100" s="424">
        <v>40000</v>
      </c>
      <c r="I100" s="355">
        <f>H100*G100</f>
        <v>80</v>
      </c>
      <c r="J100" s="323"/>
    </row>
    <row r="101" spans="1:10" ht="38.25" x14ac:dyDescent="0.2">
      <c r="A101" s="418" t="s">
        <v>317</v>
      </c>
      <c r="B101" s="419" t="s">
        <v>205</v>
      </c>
      <c r="C101" s="420" t="s">
        <v>115</v>
      </c>
      <c r="D101" s="361"/>
      <c r="E101" s="362"/>
      <c r="F101" s="355"/>
      <c r="G101" s="356">
        <v>3.7629999999999999</v>
      </c>
      <c r="H101" s="424">
        <v>39100</v>
      </c>
      <c r="I101" s="355">
        <f>H101*G101</f>
        <v>147133</v>
      </c>
      <c r="J101" s="323"/>
    </row>
    <row r="102" spans="1:10" ht="25.5" x14ac:dyDescent="0.2">
      <c r="A102" s="418" t="s">
        <v>318</v>
      </c>
      <c r="B102" s="419" t="s">
        <v>144</v>
      </c>
      <c r="C102" s="420" t="s">
        <v>115</v>
      </c>
      <c r="D102" s="423">
        <v>4.0000000000000001E-3</v>
      </c>
      <c r="E102" s="424">
        <v>115000</v>
      </c>
      <c r="F102" s="355">
        <f t="shared" si="1"/>
        <v>460</v>
      </c>
      <c r="G102" s="356"/>
      <c r="H102" s="357"/>
      <c r="I102" s="355"/>
      <c r="J102" s="323"/>
    </row>
    <row r="103" spans="1:10" ht="25.5" x14ac:dyDescent="0.2">
      <c r="A103" s="418" t="s">
        <v>319</v>
      </c>
      <c r="B103" s="419" t="s">
        <v>145</v>
      </c>
      <c r="C103" s="420" t="s">
        <v>115</v>
      </c>
      <c r="D103" s="423">
        <v>0.02</v>
      </c>
      <c r="E103" s="424">
        <v>115000</v>
      </c>
      <c r="F103" s="355">
        <f t="shared" si="1"/>
        <v>2300</v>
      </c>
      <c r="G103" s="356"/>
      <c r="H103" s="357"/>
      <c r="I103" s="355"/>
      <c r="J103" s="323"/>
    </row>
    <row r="104" spans="1:10" ht="25.5" x14ac:dyDescent="0.2">
      <c r="A104" s="418" t="s">
        <v>320</v>
      </c>
      <c r="B104" s="419" t="s">
        <v>146</v>
      </c>
      <c r="C104" s="420" t="s">
        <v>115</v>
      </c>
      <c r="D104" s="423">
        <v>0.1</v>
      </c>
      <c r="E104" s="424">
        <v>115000</v>
      </c>
      <c r="F104" s="355">
        <f t="shared" si="1"/>
        <v>11500</v>
      </c>
      <c r="G104" s="356"/>
      <c r="H104" s="357"/>
      <c r="I104" s="355"/>
      <c r="J104" s="323"/>
    </row>
    <row r="105" spans="1:10" ht="25.5" x14ac:dyDescent="0.2">
      <c r="A105" s="418" t="s">
        <v>321</v>
      </c>
      <c r="B105" s="419" t="s">
        <v>206</v>
      </c>
      <c r="C105" s="420" t="s">
        <v>115</v>
      </c>
      <c r="D105" s="361"/>
      <c r="E105" s="362"/>
      <c r="F105" s="355"/>
      <c r="G105" s="356">
        <v>0.79559999999999997</v>
      </c>
      <c r="H105" s="424">
        <v>42770</v>
      </c>
      <c r="I105" s="355">
        <f>H105*G105</f>
        <v>34028</v>
      </c>
      <c r="J105" s="323"/>
    </row>
    <row r="106" spans="1:10" ht="25.5" x14ac:dyDescent="0.2">
      <c r="A106" s="418" t="s">
        <v>322</v>
      </c>
      <c r="B106" s="419" t="s">
        <v>207</v>
      </c>
      <c r="C106" s="420" t="s">
        <v>115</v>
      </c>
      <c r="D106" s="361"/>
      <c r="E106" s="362"/>
      <c r="F106" s="355"/>
      <c r="G106" s="356">
        <v>0.12</v>
      </c>
      <c r="H106" s="424">
        <v>28800</v>
      </c>
      <c r="I106" s="355">
        <f>H106*G106</f>
        <v>3456</v>
      </c>
      <c r="J106" s="323"/>
    </row>
    <row r="107" spans="1:10" ht="25.5" x14ac:dyDescent="0.2">
      <c r="A107" s="418" t="s">
        <v>323</v>
      </c>
      <c r="B107" s="419" t="s">
        <v>153</v>
      </c>
      <c r="C107" s="420" t="s">
        <v>115</v>
      </c>
      <c r="D107" s="423">
        <v>4.0000000000000001E-3</v>
      </c>
      <c r="E107" s="424">
        <v>61750.92</v>
      </c>
      <c r="F107" s="355">
        <f t="shared" si="1"/>
        <v>247</v>
      </c>
      <c r="G107" s="356"/>
      <c r="H107" s="357"/>
      <c r="I107" s="355"/>
      <c r="J107" s="323"/>
    </row>
    <row r="108" spans="1:10" ht="25.5" x14ac:dyDescent="0.2">
      <c r="A108" s="418" t="s">
        <v>324</v>
      </c>
      <c r="B108" s="419" t="s">
        <v>325</v>
      </c>
      <c r="C108" s="420" t="s">
        <v>115</v>
      </c>
      <c r="D108" s="361"/>
      <c r="E108" s="362"/>
      <c r="F108" s="355"/>
      <c r="G108" s="356">
        <v>1.59</v>
      </c>
      <c r="H108" s="424">
        <v>43730</v>
      </c>
      <c r="I108" s="355">
        <f>H108*G108</f>
        <v>69531</v>
      </c>
      <c r="J108" s="323"/>
    </row>
    <row r="109" spans="1:10" ht="25.5" x14ac:dyDescent="0.2">
      <c r="A109" s="418" t="s">
        <v>324</v>
      </c>
      <c r="B109" s="419" t="s">
        <v>326</v>
      </c>
      <c r="C109" s="420" t="s">
        <v>115</v>
      </c>
      <c r="D109" s="361"/>
      <c r="E109" s="362"/>
      <c r="F109" s="355"/>
      <c r="G109" s="356">
        <v>0.66300000000000003</v>
      </c>
      <c r="H109" s="424">
        <v>43470</v>
      </c>
      <c r="I109" s="355">
        <f>H109*G109</f>
        <v>28821</v>
      </c>
      <c r="J109" s="323"/>
    </row>
    <row r="110" spans="1:10" ht="25.5" x14ac:dyDescent="0.2">
      <c r="A110" s="418" t="s">
        <v>327</v>
      </c>
      <c r="B110" s="419" t="s">
        <v>328</v>
      </c>
      <c r="C110" s="420" t="s">
        <v>120</v>
      </c>
      <c r="D110" s="423">
        <v>6.33</v>
      </c>
      <c r="E110" s="424">
        <v>29.69</v>
      </c>
      <c r="F110" s="355">
        <f t="shared" si="1"/>
        <v>188</v>
      </c>
      <c r="G110" s="356"/>
      <c r="H110" s="357"/>
      <c r="I110" s="355"/>
      <c r="J110" s="323"/>
    </row>
    <row r="111" spans="1:10" ht="25.5" x14ac:dyDescent="0.2">
      <c r="A111" s="418" t="s">
        <v>329</v>
      </c>
      <c r="B111" s="419" t="s">
        <v>162</v>
      </c>
      <c r="C111" s="420" t="s">
        <v>115</v>
      </c>
      <c r="D111" s="423">
        <v>5.0000000000000001E-4</v>
      </c>
      <c r="E111" s="424">
        <v>55272.39</v>
      </c>
      <c r="F111" s="355">
        <f t="shared" si="1"/>
        <v>28</v>
      </c>
      <c r="G111" s="356"/>
      <c r="H111" s="357"/>
      <c r="I111" s="355"/>
      <c r="J111" s="323"/>
    </row>
    <row r="112" spans="1:10" ht="25.5" x14ac:dyDescent="0.2">
      <c r="A112" s="418" t="s">
        <v>330</v>
      </c>
      <c r="B112" s="419" t="s">
        <v>208</v>
      </c>
      <c r="C112" s="420" t="s">
        <v>115</v>
      </c>
      <c r="D112" s="361"/>
      <c r="E112" s="362"/>
      <c r="F112" s="355"/>
      <c r="G112" s="356">
        <v>2.38</v>
      </c>
      <c r="H112" s="424">
        <v>32000</v>
      </c>
      <c r="I112" s="355">
        <f>H112*G112</f>
        <v>76160</v>
      </c>
      <c r="J112" s="323"/>
    </row>
    <row r="113" spans="1:10" ht="25.5" x14ac:dyDescent="0.2">
      <c r="A113" s="418" t="s">
        <v>331</v>
      </c>
      <c r="B113" s="419" t="s">
        <v>209</v>
      </c>
      <c r="C113" s="420" t="s">
        <v>115</v>
      </c>
      <c r="D113" s="361"/>
      <c r="E113" s="362"/>
      <c r="F113" s="355"/>
      <c r="G113" s="356">
        <v>0.2</v>
      </c>
      <c r="H113" s="424">
        <v>36010</v>
      </c>
      <c r="I113" s="355">
        <f t="shared" ref="I113:I118" si="2">H113*G113</f>
        <v>7202</v>
      </c>
      <c r="J113" s="323"/>
    </row>
    <row r="114" spans="1:10" ht="25.5" x14ac:dyDescent="0.2">
      <c r="A114" s="418" t="s">
        <v>332</v>
      </c>
      <c r="B114" s="419" t="s">
        <v>210</v>
      </c>
      <c r="C114" s="420" t="s">
        <v>115</v>
      </c>
      <c r="D114" s="361"/>
      <c r="E114" s="362"/>
      <c r="F114" s="355"/>
      <c r="G114" s="356">
        <v>0.3</v>
      </c>
      <c r="H114" s="424">
        <v>38503</v>
      </c>
      <c r="I114" s="355">
        <f t="shared" si="2"/>
        <v>11551</v>
      </c>
      <c r="J114" s="323"/>
    </row>
    <row r="115" spans="1:10" ht="25.5" x14ac:dyDescent="0.2">
      <c r="A115" s="418" t="s">
        <v>333</v>
      </c>
      <c r="B115" s="419" t="s">
        <v>334</v>
      </c>
      <c r="C115" s="420" t="s">
        <v>115</v>
      </c>
      <c r="D115" s="361"/>
      <c r="E115" s="362"/>
      <c r="F115" s="355"/>
      <c r="G115" s="356">
        <v>15.26</v>
      </c>
      <c r="H115" s="424">
        <v>35400</v>
      </c>
      <c r="I115" s="355">
        <f t="shared" si="2"/>
        <v>540204</v>
      </c>
      <c r="J115" s="323"/>
    </row>
    <row r="116" spans="1:10" ht="38.25" x14ac:dyDescent="0.2">
      <c r="A116" s="418" t="s">
        <v>335</v>
      </c>
      <c r="B116" s="419" t="s">
        <v>211</v>
      </c>
      <c r="C116" s="420" t="s">
        <v>115</v>
      </c>
      <c r="D116" s="361"/>
      <c r="E116" s="362"/>
      <c r="F116" s="355"/>
      <c r="G116" s="356">
        <v>19.07</v>
      </c>
      <c r="H116" s="424">
        <v>40000</v>
      </c>
      <c r="I116" s="355">
        <f t="shared" si="2"/>
        <v>762800</v>
      </c>
      <c r="J116" s="323"/>
    </row>
    <row r="117" spans="1:10" ht="38.25" x14ac:dyDescent="0.2">
      <c r="A117" s="418" t="s">
        <v>335</v>
      </c>
      <c r="B117" s="419" t="s">
        <v>212</v>
      </c>
      <c r="C117" s="420" t="s">
        <v>115</v>
      </c>
      <c r="D117" s="361"/>
      <c r="E117" s="362"/>
      <c r="F117" s="355"/>
      <c r="G117" s="356">
        <v>7.35</v>
      </c>
      <c r="H117" s="424">
        <v>40000</v>
      </c>
      <c r="I117" s="355">
        <f t="shared" si="2"/>
        <v>294000</v>
      </c>
      <c r="J117" s="323"/>
    </row>
    <row r="118" spans="1:10" ht="38.25" x14ac:dyDescent="0.2">
      <c r="A118" s="418" t="s">
        <v>335</v>
      </c>
      <c r="B118" s="419" t="s">
        <v>336</v>
      </c>
      <c r="C118" s="420" t="s">
        <v>115</v>
      </c>
      <c r="D118" s="361"/>
      <c r="E118" s="362"/>
      <c r="F118" s="355"/>
      <c r="G118" s="356">
        <v>0.15</v>
      </c>
      <c r="H118" s="424">
        <v>40000</v>
      </c>
      <c r="I118" s="355">
        <f t="shared" si="2"/>
        <v>6000</v>
      </c>
      <c r="J118" s="323"/>
    </row>
    <row r="119" spans="1:10" ht="38.25" x14ac:dyDescent="0.2">
      <c r="A119" s="418" t="s">
        <v>337</v>
      </c>
      <c r="B119" s="419" t="s">
        <v>173</v>
      </c>
      <c r="C119" s="420" t="s">
        <v>116</v>
      </c>
      <c r="D119" s="423">
        <v>1E-3</v>
      </c>
      <c r="E119" s="424">
        <v>6864.19</v>
      </c>
      <c r="F119" s="355">
        <f t="shared" si="1"/>
        <v>7</v>
      </c>
      <c r="G119" s="356"/>
      <c r="H119" s="357"/>
      <c r="I119" s="355"/>
      <c r="J119" s="323"/>
    </row>
    <row r="120" spans="1:10" ht="25.5" x14ac:dyDescent="0.2">
      <c r="A120" s="418" t="s">
        <v>338</v>
      </c>
      <c r="B120" s="419" t="s">
        <v>213</v>
      </c>
      <c r="C120" s="420" t="s">
        <v>122</v>
      </c>
      <c r="D120" s="361"/>
      <c r="E120" s="362"/>
      <c r="F120" s="355"/>
      <c r="G120" s="356">
        <v>61.2</v>
      </c>
      <c r="H120" s="424">
        <v>142</v>
      </c>
      <c r="I120" s="355">
        <f>H120*G120</f>
        <v>8690</v>
      </c>
      <c r="J120" s="323"/>
    </row>
    <row r="121" spans="1:10" ht="25.5" x14ac:dyDescent="0.2">
      <c r="A121" s="418" t="s">
        <v>339</v>
      </c>
      <c r="B121" s="419" t="s">
        <v>340</v>
      </c>
      <c r="C121" s="420" t="s">
        <v>122</v>
      </c>
      <c r="D121" s="358"/>
      <c r="E121" s="359"/>
      <c r="F121" s="360"/>
      <c r="G121" s="356">
        <v>12</v>
      </c>
      <c r="H121" s="424">
        <v>1125</v>
      </c>
      <c r="I121" s="355">
        <f>H121*G121</f>
        <v>13500</v>
      </c>
      <c r="J121" s="323"/>
    </row>
    <row r="122" spans="1:10" ht="25.5" x14ac:dyDescent="0.2">
      <c r="A122" s="418" t="s">
        <v>341</v>
      </c>
      <c r="B122" s="419" t="s">
        <v>179</v>
      </c>
      <c r="C122" s="420" t="s">
        <v>115</v>
      </c>
      <c r="D122" s="423">
        <v>2.9999999999999997E-4</v>
      </c>
      <c r="E122" s="424">
        <v>51711.86</v>
      </c>
      <c r="F122" s="355">
        <f t="shared" si="1"/>
        <v>16</v>
      </c>
      <c r="G122" s="356"/>
      <c r="H122" s="357"/>
      <c r="I122" s="355"/>
      <c r="J122" s="323"/>
    </row>
    <row r="123" spans="1:10" ht="38.25" x14ac:dyDescent="0.2">
      <c r="A123" s="418" t="s">
        <v>342</v>
      </c>
      <c r="B123" s="419" t="s">
        <v>343</v>
      </c>
      <c r="C123" s="420" t="s">
        <v>127</v>
      </c>
      <c r="D123" s="423">
        <v>3</v>
      </c>
      <c r="E123" s="424">
        <v>7619.69</v>
      </c>
      <c r="F123" s="355">
        <f t="shared" si="1"/>
        <v>22859</v>
      </c>
      <c r="G123" s="356"/>
      <c r="H123" s="357"/>
      <c r="I123" s="355"/>
      <c r="J123" s="323"/>
    </row>
    <row r="124" spans="1:10" ht="25.5" x14ac:dyDescent="0.2">
      <c r="A124" s="418" t="s">
        <v>344</v>
      </c>
      <c r="B124" s="419" t="s">
        <v>214</v>
      </c>
      <c r="C124" s="420" t="s">
        <v>215</v>
      </c>
      <c r="D124" s="361"/>
      <c r="E124" s="362"/>
      <c r="F124" s="355"/>
      <c r="G124" s="356">
        <v>0.35</v>
      </c>
      <c r="H124" s="424">
        <v>200000</v>
      </c>
      <c r="I124" s="355">
        <f>H124*G124</f>
        <v>70000</v>
      </c>
      <c r="J124" s="323"/>
    </row>
    <row r="125" spans="1:10" ht="25.5" x14ac:dyDescent="0.2">
      <c r="A125" s="418" t="s">
        <v>345</v>
      </c>
      <c r="B125" s="419" t="s">
        <v>346</v>
      </c>
      <c r="C125" s="420" t="s">
        <v>127</v>
      </c>
      <c r="D125" s="361"/>
      <c r="E125" s="362"/>
      <c r="F125" s="355"/>
      <c r="G125" s="356">
        <v>9</v>
      </c>
      <c r="H125" s="424">
        <v>564</v>
      </c>
      <c r="I125" s="355">
        <f>H125*G125</f>
        <v>5076</v>
      </c>
      <c r="J125" s="323"/>
    </row>
    <row r="126" spans="1:10" ht="51" x14ac:dyDescent="0.2">
      <c r="A126" s="418" t="s">
        <v>347</v>
      </c>
      <c r="B126" s="419" t="s">
        <v>348</v>
      </c>
      <c r="C126" s="420" t="s">
        <v>115</v>
      </c>
      <c r="D126" s="423">
        <v>3.36</v>
      </c>
      <c r="E126" s="424">
        <v>63125.58</v>
      </c>
      <c r="F126" s="355">
        <f t="shared" si="1"/>
        <v>212102</v>
      </c>
      <c r="G126" s="356"/>
      <c r="H126" s="357"/>
      <c r="I126" s="355"/>
      <c r="J126" s="323"/>
    </row>
    <row r="127" spans="1:10" ht="51" x14ac:dyDescent="0.2">
      <c r="A127" s="418" t="s">
        <v>349</v>
      </c>
      <c r="B127" s="419" t="s">
        <v>350</v>
      </c>
      <c r="C127" s="420" t="s">
        <v>115</v>
      </c>
      <c r="D127" s="423">
        <v>3</v>
      </c>
      <c r="E127" s="424">
        <v>60467.91</v>
      </c>
      <c r="F127" s="355">
        <f t="shared" si="1"/>
        <v>181404</v>
      </c>
      <c r="G127" s="356"/>
      <c r="H127" s="357"/>
      <c r="I127" s="355"/>
      <c r="J127" s="323"/>
    </row>
    <row r="128" spans="1:10" ht="63.75" x14ac:dyDescent="0.2">
      <c r="A128" s="418" t="s">
        <v>351</v>
      </c>
      <c r="B128" s="419" t="s">
        <v>352</v>
      </c>
      <c r="C128" s="420" t="s">
        <v>115</v>
      </c>
      <c r="D128" s="423">
        <v>6</v>
      </c>
      <c r="E128" s="424">
        <v>75103.740000000005</v>
      </c>
      <c r="F128" s="355">
        <f t="shared" si="1"/>
        <v>450622</v>
      </c>
      <c r="G128" s="356"/>
      <c r="H128" s="357"/>
      <c r="I128" s="355"/>
      <c r="J128" s="323"/>
    </row>
    <row r="129" spans="1:10" ht="51" x14ac:dyDescent="0.2">
      <c r="A129" s="418" t="s">
        <v>353</v>
      </c>
      <c r="B129" s="419" t="s">
        <v>354</v>
      </c>
      <c r="C129" s="420" t="s">
        <v>126</v>
      </c>
      <c r="D129" s="423">
        <v>1.83E-2</v>
      </c>
      <c r="E129" s="424">
        <v>239.93</v>
      </c>
      <c r="F129" s="355">
        <f t="shared" si="1"/>
        <v>4</v>
      </c>
      <c r="G129" s="356"/>
      <c r="H129" s="357"/>
      <c r="I129" s="355"/>
      <c r="J129" s="323"/>
    </row>
    <row r="130" spans="1:10" ht="13.5" thickBot="1" x14ac:dyDescent="0.25">
      <c r="A130" s="418"/>
      <c r="B130" s="419" t="s">
        <v>355</v>
      </c>
      <c r="C130" s="420" t="s">
        <v>118</v>
      </c>
      <c r="D130" s="425">
        <v>162</v>
      </c>
      <c r="E130" s="426">
        <v>203.25</v>
      </c>
      <c r="F130" s="363">
        <f t="shared" si="1"/>
        <v>32927</v>
      </c>
      <c r="G130" s="364"/>
      <c r="H130" s="365"/>
      <c r="I130" s="363"/>
      <c r="J130" s="323"/>
    </row>
    <row r="131" spans="1:10" ht="13.5" thickBot="1" x14ac:dyDescent="0.25">
      <c r="A131" s="506" t="s">
        <v>216</v>
      </c>
      <c r="B131" s="507"/>
      <c r="C131" s="507"/>
      <c r="D131" s="508"/>
      <c r="E131" s="509"/>
      <c r="F131" s="366">
        <f>SUM(F15:F130)</f>
        <v>5909068</v>
      </c>
      <c r="G131" s="510" t="str">
        <f>A131</f>
        <v>Итого:</v>
      </c>
      <c r="H131" s="509"/>
      <c r="I131" s="367">
        <f>SUM(I15:I130)</f>
        <v>2079544</v>
      </c>
      <c r="J131" s="323"/>
    </row>
    <row r="132" spans="1:10" ht="16.5" thickBot="1" x14ac:dyDescent="0.25">
      <c r="A132" s="511" t="s">
        <v>217</v>
      </c>
      <c r="B132" s="512"/>
      <c r="C132" s="512"/>
      <c r="D132" s="512"/>
      <c r="E132" s="512"/>
      <c r="F132" s="512"/>
      <c r="G132" s="512"/>
      <c r="H132" s="513"/>
      <c r="I132" s="368">
        <f>F131+I131</f>
        <v>7988612</v>
      </c>
      <c r="J132" s="323"/>
    </row>
    <row r="133" spans="1:10" x14ac:dyDescent="0.2">
      <c r="A133" s="514" t="s">
        <v>114</v>
      </c>
      <c r="B133" s="514"/>
      <c r="C133" s="514"/>
      <c r="D133" s="514"/>
      <c r="E133" s="514"/>
      <c r="F133" s="514"/>
      <c r="G133" s="514"/>
      <c r="H133" s="514"/>
      <c r="I133" s="514"/>
      <c r="J133" s="323"/>
    </row>
    <row r="134" spans="1:10" x14ac:dyDescent="0.2">
      <c r="A134" s="324"/>
      <c r="B134" s="325"/>
      <c r="C134" s="324"/>
      <c r="D134" s="414"/>
      <c r="E134" s="338"/>
      <c r="F134" s="339"/>
      <c r="G134" s="324"/>
      <c r="H134" s="324"/>
      <c r="I134" s="324"/>
      <c r="J134" s="323"/>
    </row>
  </sheetData>
  <mergeCells count="17">
    <mergeCell ref="A131:E131"/>
    <mergeCell ref="G131:H131"/>
    <mergeCell ref="A132:H132"/>
    <mergeCell ref="A133:I133"/>
    <mergeCell ref="A8:I8"/>
    <mergeCell ref="A9:I9"/>
    <mergeCell ref="D11:I11"/>
    <mergeCell ref="D12:F12"/>
    <mergeCell ref="G12:I12"/>
    <mergeCell ref="A11:A13"/>
    <mergeCell ref="B11:B13"/>
    <mergeCell ref="C11:C13"/>
    <mergeCell ref="G1:I1"/>
    <mergeCell ref="F2:I2"/>
    <mergeCell ref="H3:I3"/>
    <mergeCell ref="B5:I5"/>
    <mergeCell ref="B6:I6"/>
  </mergeCells>
  <pageMargins left="0.75" right="0.75" top="1" bottom="1" header="0.5" footer="0.5"/>
  <pageSetup paperSize="9" scale="2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'Приложение 3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2015-10-13T10:45:31Z</dcterms:modified>
</cp:coreProperties>
</file>