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,1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H11" i="4"/>
  <c r="J11" i="4" s="1"/>
  <c r="G11" i="4"/>
  <c r="F11" i="4"/>
  <c r="I10" i="4"/>
  <c r="G10" i="4"/>
  <c r="F10" i="4"/>
  <c r="H10" i="4" s="1"/>
  <c r="J10" i="4" s="1"/>
  <c r="I9" i="4"/>
  <c r="G9" i="4"/>
  <c r="F9" i="4"/>
  <c r="H9" i="4" s="1"/>
  <c r="J9" i="4" s="1"/>
  <c r="M20" i="3"/>
  <c r="R52" i="11" l="1"/>
  <c r="M52" i="11"/>
  <c r="E60" i="11"/>
  <c r="V52" i="11"/>
  <c r="S52" i="11"/>
  <c r="P52" i="11"/>
  <c r="N52" i="11"/>
  <c r="L52" i="11"/>
  <c r="D83" i="11" s="1"/>
  <c r="K52" i="11"/>
  <c r="D82" i="11" s="1"/>
  <c r="J52" i="11"/>
  <c r="U52" i="11" s="1"/>
  <c r="I52" i="11"/>
  <c r="H52" i="11"/>
  <c r="T52" i="11" s="1"/>
  <c r="G52" i="11"/>
  <c r="F52" i="11"/>
  <c r="M51" i="11"/>
  <c r="Y51" i="11" s="1"/>
  <c r="E51" i="11"/>
  <c r="M50" i="11"/>
  <c r="Y50" i="11" s="1"/>
  <c r="E50" i="11"/>
  <c r="M49" i="11"/>
  <c r="Y49" i="11" s="1"/>
  <c r="E49" i="11"/>
  <c r="M48" i="11"/>
  <c r="Y48" i="11" s="1"/>
  <c r="E48" i="11"/>
  <c r="M47" i="11"/>
  <c r="Y47" i="11" s="1"/>
  <c r="E47" i="11"/>
  <c r="M46" i="11"/>
  <c r="Y46" i="11" s="1"/>
  <c r="E46" i="11"/>
  <c r="M45" i="11"/>
  <c r="Y45" i="11" s="1"/>
  <c r="E45" i="11"/>
  <c r="M44" i="11"/>
  <c r="E44" i="11"/>
  <c r="M43" i="11"/>
  <c r="E43" i="11"/>
  <c r="M42" i="11"/>
  <c r="E42" i="11"/>
  <c r="M41" i="11"/>
  <c r="E41" i="11"/>
  <c r="M40" i="11"/>
  <c r="E40" i="11"/>
  <c r="M39" i="11"/>
  <c r="E39" i="11"/>
  <c r="M38" i="11"/>
  <c r="E38" i="11"/>
  <c r="M37" i="11"/>
  <c r="E37" i="11"/>
  <c r="M36" i="11"/>
  <c r="E36" i="11"/>
  <c r="M35" i="11"/>
  <c r="E35" i="11"/>
  <c r="M34" i="11"/>
  <c r="E34" i="11"/>
  <c r="M33" i="11"/>
  <c r="E33" i="11"/>
  <c r="M32" i="11"/>
  <c r="E32" i="11"/>
  <c r="M31" i="11"/>
  <c r="E31" i="11"/>
  <c r="M30" i="11"/>
  <c r="E30" i="11"/>
  <c r="M29" i="11"/>
  <c r="E29" i="11"/>
  <c r="M28" i="11"/>
  <c r="E28" i="11"/>
  <c r="M27" i="11"/>
  <c r="E27" i="11"/>
  <c r="M26" i="11"/>
  <c r="E26" i="11"/>
  <c r="M25" i="11"/>
  <c r="E25" i="11"/>
  <c r="M24" i="11"/>
  <c r="E24" i="11"/>
  <c r="M23" i="11"/>
  <c r="E23" i="11"/>
  <c r="M22" i="11"/>
  <c r="E22" i="11"/>
  <c r="M21" i="11"/>
  <c r="E21" i="11"/>
  <c r="M20" i="11"/>
  <c r="E20" i="11"/>
  <c r="M19" i="11"/>
  <c r="E19" i="11"/>
  <c r="M18" i="11"/>
  <c r="E18" i="11"/>
  <c r="M17" i="11"/>
  <c r="E17" i="11"/>
  <c r="M16" i="11"/>
  <c r="E16" i="11"/>
  <c r="M15" i="11"/>
  <c r="E15" i="11"/>
  <c r="M14" i="11"/>
  <c r="E14" i="11"/>
  <c r="M13" i="11"/>
  <c r="E13" i="11"/>
  <c r="E52" i="11" s="1"/>
  <c r="B12" i="11"/>
  <c r="X52" i="11" l="1"/>
  <c r="E54" i="11"/>
  <c r="W52" i="11"/>
  <c r="D75" i="11"/>
  <c r="D91" i="11"/>
  <c r="D92" i="11"/>
  <c r="E56" i="11" l="1"/>
  <c r="E61" i="11" l="1"/>
  <c r="Y64" i="11" l="1"/>
  <c r="Y65" i="11" l="1"/>
  <c r="Y66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<sst xmlns="http://schemas.openxmlformats.org/spreadsheetml/2006/main" count="248" uniqueCount="203">
  <si>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</si>
  <si>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</si>
  <si>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</si>
  <si>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</si>
  <si>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</si>
  <si>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</si>
  <si>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</si>
  <si>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</si>
  <si>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</si>
  <si>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</si>
  <si>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</si>
  <si>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</si>
  <si>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</si>
  <si>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</si>
  <si>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</si>
  <si>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</si>
  <si>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</si>
  <si>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</si>
  <si>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</si>
  <si>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</si>
  <si>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</si>
  <si>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</si>
  <si>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</si>
  <si>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</si>
  <si>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</si>
  <si>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</si>
  <si>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</si>
  <si>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</si>
  <si>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</si>
  <si>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</si>
  <si>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</si>
  <si>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</si>
  <si>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</si>
  <si>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</si>
  <si>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</si>
  <si>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</si>
  <si>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</si>
  <si>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</si>
  <si>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</si>
  <si>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</si>
  <si>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</si>
  <si>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</si>
  <si>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</si>
  <si>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</si>
  <si>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</si>
  <si>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</si>
  <si>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</si>
  <si>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</si>
  <si>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</si>
  <si>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</si>
  <si>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</si>
  <si>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</si>
  <si>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</si>
  <si>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</si>
  <si>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</si>
  <si>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</si>
  <si>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</si>
  <si>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</si>
  <si>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</si>
  <si>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</si>
  <si>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</si>
  <si>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</si>
  <si>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</si>
  <si>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</si>
  <si>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</si>
  <si>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</si>
  <si>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</si>
  <si>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</si>
  <si>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</si>
  <si>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</si>
  <si>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</si>
  <si>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</si>
  <si>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</si>
  <si>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</si>
  <si>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</si>
  <si>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</si>
  <si>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</si>
  <si>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</si>
  <si>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</si>
  <si>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</si>
  <si>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</si>
  <si>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</si>
  <si>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</si>
  <si>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</si>
  <si>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</si>
  <si>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</si>
  <si>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</si>
  <si>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</si>
  <si>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</si>
  <si>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</si>
  <si>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</si>
  <si>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</si>
  <si>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</si>
  <si>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</si>
  <si>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</si>
  <si>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</si>
  <si>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</si>
  <si>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</si>
  <si>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</si>
  <si>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</si>
  <si>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</si>
  <si>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</si>
  <si>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</si>
  <si>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</si>
  <si>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</si>
  <si>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</si>
  <si>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</si>
  <si>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</si>
  <si>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</si>
  <si>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</si>
  <si>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</si>
  <si>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</si>
  <si>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</si>
  <si>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</si>
  <si>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</si>
  <si>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</si>
  <si>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</si>
  <si>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</si>
  <si>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</si>
  <si>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</si>
  <si>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</si>
  <si>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</si>
  <si>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</si>
  <si>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</si>
  <si>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Монтаж АВР</t>
  </si>
  <si>
    <t>Монтаж КТПН</t>
  </si>
  <si>
    <t>Монтаж прожекторной мачты</t>
  </si>
  <si>
    <t>Монтаж сетей электрических</t>
  </si>
  <si>
    <t>Монтаж средств КИПиА БГ</t>
  </si>
  <si>
    <t>Монтаж средств КИПиА ГЗУ</t>
  </si>
  <si>
    <t>Монтаж средств КИПиА УДХ</t>
  </si>
  <si>
    <t>Сети связи</t>
  </si>
  <si>
    <t>Шкаф ЩМП-12</t>
  </si>
  <si>
    <t>Форма 8.1.</t>
  </si>
  <si>
    <t>Приложение № 3 к форме 8.1</t>
  </si>
  <si>
    <t>Приложение №2 к форме 8 .1</t>
  </si>
  <si>
    <t>Приложение №1 к форме 8 .1</t>
  </si>
  <si>
    <t>скв</t>
  </si>
  <si>
    <t xml:space="preserve">02-02-01 </t>
  </si>
  <si>
    <t>Основание под блок АГЗУ 40-10-400</t>
  </si>
  <si>
    <t>02-02-02</t>
  </si>
  <si>
    <t>Монтаж АГЗУ 40-10-400</t>
  </si>
  <si>
    <t>02-03-01</t>
  </si>
  <si>
    <t>Основание под БГ-20-80-4</t>
  </si>
  <si>
    <t>02-03-02</t>
  </si>
  <si>
    <t>Монтаж блока гребёнки БГ-20-80-4</t>
  </si>
  <si>
    <t>02-04-01</t>
  </si>
  <si>
    <t>Основание под УДХ2Б-10</t>
  </si>
  <si>
    <t>02-04-02</t>
  </si>
  <si>
    <t>Монтаж установки дозирования химреагентов УДХ2Б-10</t>
  </si>
  <si>
    <t xml:space="preserve">02-05-01 </t>
  </si>
  <si>
    <t>Закрепление емкости ЕП 12,5-2000-1300-3</t>
  </si>
  <si>
    <t>'02-05-02</t>
  </si>
  <si>
    <t xml:space="preserve"> Монтаж емкости подземной горизонтальной дренажной  </t>
  </si>
  <si>
    <t xml:space="preserve">02-05-03 </t>
  </si>
  <si>
    <t>Ограждение емкости ЕП 12,5-2000-1300-3</t>
  </si>
  <si>
    <t xml:space="preserve">02-06-01 </t>
  </si>
  <si>
    <t>Строительные работы основания под блок управления</t>
  </si>
  <si>
    <t xml:space="preserve">02-06-02 </t>
  </si>
  <si>
    <t>Монтаж блока автоматики</t>
  </si>
  <si>
    <t>02-07-01</t>
  </si>
  <si>
    <t xml:space="preserve"> Площадка АВР</t>
  </si>
  <si>
    <t>02-08-01</t>
  </si>
  <si>
    <t>Площадка КТПН</t>
  </si>
  <si>
    <t>02-09-01</t>
  </si>
  <si>
    <t xml:space="preserve"> Площадка ТМПН и СУ</t>
  </si>
  <si>
    <t>02-10-01</t>
  </si>
  <si>
    <t xml:space="preserve"> Кабельная эстакада</t>
  </si>
  <si>
    <t>02-12-01</t>
  </si>
  <si>
    <t xml:space="preserve"> Металлический приямок</t>
  </si>
  <si>
    <t>06-01-04</t>
  </si>
  <si>
    <t>К2-Трубопровод дождевых стоков</t>
  </si>
  <si>
    <t>06-01-06</t>
  </si>
  <si>
    <t>Ограждение канализационных колодцев</t>
  </si>
  <si>
    <t>02-14-01</t>
  </si>
  <si>
    <t>Прожекторная мачта ПМ1 (ПМС-32,5)</t>
  </si>
  <si>
    <t>02-11-01</t>
  </si>
  <si>
    <t>Высоконапорные водоводы ВВ3, ВВ4</t>
  </si>
  <si>
    <t>02-11-02</t>
  </si>
  <si>
    <t>Технологические трубопроводы</t>
  </si>
  <si>
    <t>02-11-03</t>
  </si>
  <si>
    <t>Изоляционные работы</t>
  </si>
  <si>
    <t>956/2015</t>
  </si>
  <si>
    <t>957/2015</t>
  </si>
  <si>
    <t>958/2015</t>
  </si>
  <si>
    <t>959/2015</t>
  </si>
  <si>
    <t>960/2015</t>
  </si>
  <si>
    <t>961/2015</t>
  </si>
  <si>
    <t>962/2015</t>
  </si>
  <si>
    <t>963/2015</t>
  </si>
  <si>
    <t>964/2015</t>
  </si>
  <si>
    <t>965/205</t>
  </si>
  <si>
    <t>'Установка опор Кт-10-1-Р</t>
  </si>
  <si>
    <t xml:space="preserve"> Куст скважин № 260.</t>
  </si>
  <si>
    <t>Обустройство Ватинского месторождения нефти.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</si>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</sst>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</cellStyleXfs>
  <cellXfs count="445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190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4" xfId="1570" quotePrefix="1" applyNumberFormat="1" applyFont="1" applyFill="1" applyBorder="1" applyAlignment="1" applyProtection="1">
      <alignment horizontal="center"/>
      <protection locked="0"/>
    </xf>
    <xf numFmtId="1" fontId="6" fillId="0" borderId="48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9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8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4" xfId="1" applyFont="1" applyFill="1" applyBorder="1"/>
    <xf numFmtId="4" fontId="76" fillId="0" borderId="84" xfId="1" applyNumberFormat="1" applyFont="1" applyFill="1" applyBorder="1" applyAlignment="1">
      <alignment vertical="top" wrapText="1"/>
    </xf>
    <xf numFmtId="4" fontId="76" fillId="0" borderId="66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80" xfId="1" applyFont="1" applyFill="1" applyBorder="1"/>
    <xf numFmtId="4" fontId="60" fillId="0" borderId="80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6" xfId="1" applyFont="1" applyBorder="1"/>
    <xf numFmtId="4" fontId="60" fillId="0" borderId="76" xfId="1" applyNumberFormat="1" applyFont="1" applyFill="1" applyBorder="1" applyAlignment="1">
      <alignment vertical="top" wrapText="1"/>
    </xf>
    <xf numFmtId="4" fontId="60" fillId="0" borderId="77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0" xfId="0" applyNumberFormat="1" applyFont="1" applyFill="1" applyBorder="1" applyAlignment="1">
      <alignment vertical="top" wrapText="1"/>
    </xf>
    <xf numFmtId="4" fontId="82" fillId="0" borderId="63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0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0" xfId="1573" applyNumberFormat="1" applyFont="1" applyFill="1" applyBorder="1" applyAlignment="1">
      <alignment horizontal="left" vertical="top" wrapText="1"/>
    </xf>
    <xf numFmtId="49" fontId="84" fillId="0" borderId="63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0" xfId="1" applyNumberFormat="1" applyFont="1" applyFill="1" applyBorder="1"/>
    <xf numFmtId="49" fontId="72" fillId="0" borderId="80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0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2" xfId="1" applyFont="1" applyFill="1" applyBorder="1"/>
    <xf numFmtId="4" fontId="60" fillId="0" borderId="82" xfId="1" applyNumberFormat="1" applyFont="1" applyFill="1" applyBorder="1" applyAlignment="1">
      <alignment vertical="top" wrapText="1"/>
    </xf>
    <xf numFmtId="4" fontId="60" fillId="0" borderId="85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6" xfId="1" applyNumberFormat="1" applyFont="1" applyFill="1" applyBorder="1" applyAlignment="1">
      <alignment vertical="top" wrapText="1"/>
    </xf>
    <xf numFmtId="4" fontId="76" fillId="0" borderId="77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6" xfId="1" applyNumberFormat="1" applyFont="1" applyFill="1" applyBorder="1" applyAlignment="1">
      <alignment horizontal="center" vertical="center" wrapText="1"/>
    </xf>
    <xf numFmtId="0" fontId="6" fillId="0" borderId="87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8" xfId="1" applyNumberFormat="1" applyFont="1" applyFill="1" applyBorder="1" applyAlignment="1">
      <alignment horizontal="center" vertical="center" wrapText="1"/>
    </xf>
    <xf numFmtId="0" fontId="86" fillId="16" borderId="53" xfId="1" applyFont="1" applyFill="1" applyBorder="1"/>
    <xf numFmtId="4" fontId="60" fillId="16" borderId="89" xfId="1" applyNumberFormat="1" applyFont="1" applyFill="1" applyBorder="1" applyAlignment="1">
      <alignment vertical="top" wrapText="1"/>
    </xf>
    <xf numFmtId="4" fontId="60" fillId="16" borderId="90" xfId="1" applyNumberFormat="1" applyFont="1" applyFill="1" applyBorder="1" applyAlignment="1">
      <alignment vertical="top" wrapText="1"/>
    </xf>
    <xf numFmtId="3" fontId="60" fillId="16" borderId="91" xfId="1" applyNumberFormat="1" applyFont="1" applyFill="1" applyBorder="1" applyAlignment="1">
      <alignment horizontal="center" vertical="center" wrapText="1"/>
    </xf>
    <xf numFmtId="3" fontId="60" fillId="16" borderId="92" xfId="1" applyNumberFormat="1" applyFont="1" applyFill="1" applyBorder="1" applyAlignment="1">
      <alignment horizontal="center" vertical="center" wrapText="1"/>
    </xf>
    <xf numFmtId="0" fontId="86" fillId="16" borderId="93" xfId="1" applyFont="1" applyFill="1" applyBorder="1"/>
    <xf numFmtId="0" fontId="60" fillId="16" borderId="94" xfId="979" applyFont="1" applyFill="1" applyBorder="1" applyAlignment="1">
      <alignment horizontal="left" vertical="top"/>
    </xf>
    <xf numFmtId="0" fontId="60" fillId="16" borderId="95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7" xfId="1" applyNumberFormat="1" applyFont="1" applyFill="1" applyBorder="1" applyAlignment="1">
      <alignment vertical="top" wrapText="1"/>
    </xf>
    <xf numFmtId="3" fontId="60" fillId="16" borderId="98" xfId="1" applyNumberFormat="1" applyFont="1" applyFill="1" applyBorder="1" applyAlignment="1">
      <alignment horizontal="center" vertical="center" wrapText="1"/>
    </xf>
    <xf numFmtId="3" fontId="60" fillId="16" borderId="99" xfId="1" applyNumberFormat="1" applyFont="1" applyFill="1" applyBorder="1" applyAlignment="1">
      <alignment horizontal="center" vertical="center" wrapText="1"/>
    </xf>
    <xf numFmtId="4" fontId="60" fillId="0" borderId="71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5" xfId="979" applyFont="1" applyFill="1" applyBorder="1" applyAlignment="1">
      <alignment horizontal="left" vertical="center"/>
    </xf>
    <xf numFmtId="0" fontId="6" fillId="0" borderId="65" xfId="0" applyFont="1" applyBorder="1" applyAlignment="1">
      <alignment vertical="center"/>
    </xf>
    <xf numFmtId="0" fontId="74" fillId="0" borderId="0" xfId="0" applyFont="1" applyBorder="1"/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4" fontId="60" fillId="0" borderId="60" xfId="1" applyNumberFormat="1" applyFont="1" applyFill="1" applyBorder="1" applyAlignment="1">
      <alignment vertical="center" wrapText="1"/>
    </xf>
    <xf numFmtId="0" fontId="6" fillId="0" borderId="60" xfId="1" applyFont="1" applyFill="1" applyBorder="1" applyAlignment="1">
      <alignment horizontal="center" vertical="center"/>
    </xf>
    <xf numFmtId="2" fontId="60" fillId="0" borderId="61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77" fillId="0" borderId="0" xfId="1" applyNumberFormat="1" applyFont="1" applyAlignment="1">
      <alignment horizontal="center"/>
    </xf>
    <xf numFmtId="0" fontId="6" fillId="0" borderId="57" xfId="1" applyFont="1" applyFill="1" applyBorder="1" applyAlignment="1">
      <alignment horizontal="center"/>
    </xf>
    <xf numFmtId="1" fontId="6" fillId="0" borderId="30" xfId="1570" quotePrefix="1" applyNumberFormat="1" applyFont="1" applyFill="1" applyBorder="1" applyAlignment="1" applyProtection="1">
      <alignment horizontal="center"/>
      <protection locked="0"/>
    </xf>
    <xf numFmtId="0" fontId="6" fillId="0" borderId="30" xfId="1570" applyFont="1" applyFill="1" applyBorder="1" applyAlignment="1" applyProtection="1">
      <alignment horizontal="center" vertical="center" wrapText="1"/>
      <protection locked="0"/>
    </xf>
    <xf numFmtId="0" fontId="6" fillId="0" borderId="70" xfId="1570" applyFont="1" applyFill="1" applyBorder="1" applyAlignment="1" applyProtection="1">
      <alignment horizontal="center" vertical="center" wrapText="1"/>
      <protection locked="0"/>
    </xf>
    <xf numFmtId="49" fontId="75" fillId="0" borderId="4" xfId="1" applyNumberFormat="1" applyFont="1" applyFill="1" applyBorder="1" applyAlignment="1">
      <alignment horizontal="center" wrapText="1"/>
    </xf>
    <xf numFmtId="1" fontId="6" fillId="0" borderId="5" xfId="1570" quotePrefix="1" applyNumberFormat="1" applyFont="1" applyFill="1" applyBorder="1" applyAlignment="1" applyProtection="1">
      <alignment horizontal="left" wrapText="1"/>
      <protection locked="0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5" fillId="0" borderId="1" xfId="1" applyNumberFormat="1" applyFont="1" applyFill="1" applyBorder="1" applyAlignment="1">
      <alignment horizontal="center" vertical="center" wrapText="1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4" fontId="66" fillId="0" borderId="0" xfId="900" applyFont="1" applyAlignment="1">
      <alignment horizontal="right" vertical="center"/>
    </xf>
    <xf numFmtId="49" fontId="75" fillId="0" borderId="100" xfId="1" applyNumberFormat="1" applyFont="1" applyFill="1" applyBorder="1" applyAlignment="1">
      <alignment horizontal="center" wrapText="1"/>
    </xf>
    <xf numFmtId="1" fontId="6" fillId="0" borderId="84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6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5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66" xfId="1570" quotePrefix="1" applyNumberFormat="1" applyFont="1" applyFill="1" applyBorder="1" applyAlignment="1" applyProtection="1">
      <alignment horizontal="center"/>
      <protection locked="0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3" fontId="6" fillId="0" borderId="32" xfId="1570" quotePrefix="1" applyNumberFormat="1" applyFont="1" applyFill="1" applyBorder="1" applyAlignment="1" applyProtection="1">
      <alignment horizontal="center"/>
      <protection locked="0"/>
    </xf>
    <xf numFmtId="3" fontId="6" fillId="0" borderId="10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3" fontId="6" fillId="0" borderId="58" xfId="1570" quotePrefix="1" applyNumberFormat="1" applyFont="1" applyFill="1" applyBorder="1" applyAlignment="1" applyProtection="1">
      <alignment horizontal="center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3" fontId="6" fillId="0" borderId="33" xfId="1570" quotePrefix="1" applyNumberFormat="1" applyFont="1" applyFill="1" applyBorder="1" applyAlignment="1" applyProtection="1">
      <alignment horizontal="center"/>
      <protection locked="0"/>
    </xf>
    <xf numFmtId="3" fontId="6" fillId="0" borderId="35" xfId="1570" quotePrefix="1" applyNumberFormat="1" applyFont="1" applyFill="1" applyBorder="1" applyAlignment="1" applyProtection="1">
      <alignment horizontal="center"/>
      <protection locked="0"/>
    </xf>
    <xf numFmtId="4" fontId="64" fillId="0" borderId="35" xfId="1570" quotePrefix="1" applyNumberFormat="1" applyFont="1" applyFill="1" applyBorder="1" applyAlignment="1" applyProtection="1">
      <alignment horizontal="center"/>
      <protection locked="0"/>
    </xf>
    <xf numFmtId="3" fontId="6" fillId="0" borderId="36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 applyFill="1"/>
    <xf numFmtId="192" fontId="6" fillId="0" borderId="0" xfId="1568" applyNumberFormat="1" applyFont="1" applyFill="1"/>
    <xf numFmtId="3" fontId="6" fillId="0" borderId="0" xfId="0" applyNumberFormat="1" applyFont="1" applyFill="1"/>
    <xf numFmtId="0" fontId="6" fillId="0" borderId="0" xfId="1" applyFont="1" applyFill="1"/>
    <xf numFmtId="0" fontId="70" fillId="0" borderId="0" xfId="1" applyFont="1" applyFill="1"/>
    <xf numFmtId="3" fontId="6" fillId="0" borderId="0" xfId="1" applyNumberFormat="1" applyFont="1" applyFill="1"/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02" xfId="0" applyFont="1" applyFill="1" applyBorder="1" applyAlignment="1">
      <alignment horizontal="center"/>
    </xf>
    <xf numFmtId="0" fontId="3" fillId="0" borderId="0" xfId="0" applyFont="1" applyFill="1"/>
    <xf numFmtId="0" fontId="0" fillId="0" borderId="101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59" xfId="0" applyFill="1" applyBorder="1"/>
    <xf numFmtId="0" fontId="0" fillId="0" borderId="60" xfId="0" applyFill="1" applyBorder="1"/>
    <xf numFmtId="0" fontId="3" fillId="0" borderId="60" xfId="0" applyFont="1" applyFill="1" applyBorder="1"/>
    <xf numFmtId="0" fontId="0" fillId="0" borderId="61" xfId="0" applyFill="1" applyBorder="1"/>
    <xf numFmtId="4" fontId="76" fillId="25" borderId="83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6" xfId="0" applyNumberFormat="1" applyFont="1" applyFill="1" applyBorder="1" applyAlignment="1">
      <alignment vertical="center" wrapText="1"/>
    </xf>
    <xf numFmtId="4" fontId="60" fillId="16" borderId="83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60" fillId="0" borderId="0" xfId="1" applyFont="1" applyFill="1" applyAlignment="1">
      <alignment horizontal="center" vertical="top"/>
    </xf>
    <xf numFmtId="0" fontId="6" fillId="0" borderId="75" xfId="1570" applyFont="1" applyFill="1" applyBorder="1" applyAlignment="1" applyProtection="1">
      <alignment horizontal="center" vertical="center" wrapText="1"/>
      <protection locked="0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81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8" xfId="1" applyFont="1" applyBorder="1" applyAlignment="1">
      <alignment horizontal="center"/>
    </xf>
    <xf numFmtId="0" fontId="68" fillId="0" borderId="79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7" fillId="0" borderId="0" xfId="1" applyNumberFormat="1" applyFont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0" xfId="1571" applyFont="1" applyFill="1" applyBorder="1" applyAlignment="1">
      <alignment horizontal="center" vertical="center" wrapText="1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80" fillId="0" borderId="35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7" xfId="0" applyNumberFormat="1" applyFill="1" applyBorder="1" applyAlignment="1">
      <alignment horizontal="center" vertical="center" wrapText="1"/>
    </xf>
    <xf numFmtId="0" fontId="0" fillId="0" borderId="47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8" xfId="0" applyNumberFormat="1" applyFill="1" applyBorder="1" applyAlignment="1">
      <alignment horizontal="center" vertical="center" wrapText="1"/>
    </xf>
    <xf numFmtId="0" fontId="0" fillId="0" borderId="79" xfId="0" applyNumberFormat="1" applyFill="1" applyBorder="1" applyAlignment="1">
      <alignment horizontal="center" vertical="center" wrapText="1"/>
    </xf>
    <xf numFmtId="0" fontId="0" fillId="0" borderId="72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0" fillId="0" borderId="73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06/&#1043;&#1058;&#1052;%202016/1306.1.157%20&#1042;&#1072;&#1090;&#1072;,%20260.&#1082;&#1091;&#1089;&#1090;,%20%20&#1053;&#1057;,%20&#1042;&#1042;/+%20&#1050;&#1091;&#1089;&#1090;%20260/&#1056;&#1040;&#1057;&#1063;&#1045;&#1058;%20&#1082;&#1091;&#1089;&#1090;%20&#1083;&#1086;&#1090;%20%202%20&#1074;&#1072;&#1088;&#1080;&#1072;&#1085;&#1090;%20&#1092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заявка"/>
      <sheetName val="лот"/>
      <sheetName val="ф8 ПНР"/>
      <sheetName val="ф8  СМР"/>
      <sheetName val="м "/>
      <sheetName val="переб"/>
      <sheetName val="тр-т"/>
      <sheetName val="ОБОР"/>
      <sheetName val="р"/>
      <sheetName val="р на исклю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7">
          <cell r="F37">
            <v>0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102"/>
  <sheetViews>
    <sheetView topLeftCell="A44" zoomScale="70" zoomScaleNormal="70" workbookViewId="0">
      <selection activeCell="A4" sqref="A4:Y101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" style="2" customWidth="1"/>
    <col min="13" max="19" width="10" style="2" customWidth="1"/>
    <col min="20" max="21" width="12" style="2" hidden="1" customWidth="1"/>
    <col min="22" max="22" width="10.7109375" style="2" customWidth="1"/>
    <col min="23" max="23" width="11.140625" style="2" customWidth="1"/>
    <col min="24" max="24" width="11.7109375" style="2" customWidth="1"/>
    <col min="25" max="25" width="20.8554687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68" t="s">
        <v>133</v>
      </c>
      <c r="Y1" s="368"/>
    </row>
    <row r="2" spans="1:27" ht="15.75" x14ac:dyDescent="0.25">
      <c r="A2" s="125"/>
      <c r="X2" s="288"/>
      <c r="Y2" s="288"/>
    </row>
    <row r="3" spans="1:27" x14ac:dyDescent="0.2">
      <c r="A3" s="369" t="s">
        <v>63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  <c r="V3" s="369"/>
      <c r="W3" s="369"/>
      <c r="X3" s="369"/>
      <c r="Y3" s="369"/>
    </row>
    <row r="4" spans="1:27" x14ac:dyDescent="0.2">
      <c r="A4" s="367" t="s">
        <v>64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</row>
    <row r="5" spans="1:27" ht="14.25" x14ac:dyDescent="0.2">
      <c r="A5" s="2" t="s">
        <v>65</v>
      </c>
      <c r="B5" s="387" t="s">
        <v>194</v>
      </c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7"/>
      <c r="N5" s="387"/>
      <c r="O5" s="387"/>
      <c r="P5" s="387"/>
      <c r="Q5" s="387"/>
      <c r="R5" s="387"/>
      <c r="S5" s="387"/>
      <c r="T5" s="387"/>
      <c r="U5" s="387"/>
      <c r="V5" s="387"/>
      <c r="W5" s="387"/>
      <c r="X5" s="387"/>
      <c r="Y5" s="387"/>
    </row>
    <row r="6" spans="1:27" ht="14.25" x14ac:dyDescent="0.2">
      <c r="A6" s="2" t="s">
        <v>66</v>
      </c>
      <c r="B6" s="387" t="s">
        <v>193</v>
      </c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89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3.5" thickBot="1" x14ac:dyDescent="0.25">
      <c r="B8" s="129"/>
      <c r="C8" s="129"/>
      <c r="D8" s="129"/>
      <c r="E8" s="310">
        <v>8</v>
      </c>
      <c r="F8" s="130" t="s">
        <v>137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</row>
    <row r="9" spans="1:27" x14ac:dyDescent="0.2">
      <c r="A9" s="370" t="s">
        <v>67</v>
      </c>
      <c r="B9" s="373" t="s">
        <v>68</v>
      </c>
      <c r="C9" s="376" t="s">
        <v>69</v>
      </c>
      <c r="D9" s="379" t="s">
        <v>62</v>
      </c>
      <c r="E9" s="382" t="s">
        <v>70</v>
      </c>
      <c r="F9" s="383"/>
      <c r="G9" s="383"/>
      <c r="H9" s="383"/>
      <c r="I9" s="383"/>
      <c r="J9" s="383"/>
      <c r="K9" s="383"/>
      <c r="L9" s="383"/>
      <c r="M9" s="384" t="s">
        <v>71</v>
      </c>
      <c r="N9" s="385"/>
      <c r="O9" s="385"/>
      <c r="P9" s="385"/>
      <c r="Q9" s="385"/>
      <c r="R9" s="385"/>
      <c r="S9" s="385"/>
      <c r="T9" s="385"/>
      <c r="U9" s="385"/>
      <c r="V9" s="385"/>
      <c r="W9" s="385"/>
      <c r="X9" s="385"/>
      <c r="Y9" s="386"/>
    </row>
    <row r="10" spans="1:27" x14ac:dyDescent="0.2">
      <c r="A10" s="371"/>
      <c r="B10" s="374"/>
      <c r="C10" s="377"/>
      <c r="D10" s="380"/>
      <c r="E10" s="377" t="s">
        <v>72</v>
      </c>
      <c r="F10" s="394" t="s">
        <v>73</v>
      </c>
      <c r="G10" s="395"/>
      <c r="H10" s="395"/>
      <c r="I10" s="395"/>
      <c r="J10" s="395"/>
      <c r="K10" s="395"/>
      <c r="L10" s="395"/>
      <c r="M10" s="396" t="s">
        <v>74</v>
      </c>
      <c r="N10" s="398" t="s">
        <v>75</v>
      </c>
      <c r="O10" s="398"/>
      <c r="P10" s="398" t="s">
        <v>76</v>
      </c>
      <c r="Q10" s="398"/>
      <c r="R10" s="399" t="s">
        <v>77</v>
      </c>
      <c r="S10" s="392" t="s">
        <v>78</v>
      </c>
      <c r="T10" s="399" t="s">
        <v>79</v>
      </c>
      <c r="U10" s="388" t="s">
        <v>80</v>
      </c>
      <c r="V10" s="392" t="s">
        <v>81</v>
      </c>
      <c r="W10" s="388" t="s">
        <v>82</v>
      </c>
      <c r="X10" s="388" t="s">
        <v>57</v>
      </c>
      <c r="Y10" s="390" t="s">
        <v>83</v>
      </c>
    </row>
    <row r="11" spans="1:27" ht="75.75" customHeight="1" thickBot="1" x14ac:dyDescent="0.25">
      <c r="A11" s="372"/>
      <c r="B11" s="375"/>
      <c r="C11" s="378"/>
      <c r="D11" s="381"/>
      <c r="E11" s="378"/>
      <c r="F11" s="311" t="s">
        <v>84</v>
      </c>
      <c r="G11" s="311" t="s">
        <v>85</v>
      </c>
      <c r="H11" s="311" t="s">
        <v>86</v>
      </c>
      <c r="I11" s="311" t="s">
        <v>87</v>
      </c>
      <c r="J11" s="311" t="s">
        <v>88</v>
      </c>
      <c r="K11" s="311" t="s">
        <v>82</v>
      </c>
      <c r="L11" s="131" t="s">
        <v>57</v>
      </c>
      <c r="M11" s="397"/>
      <c r="N11" s="132" t="s">
        <v>89</v>
      </c>
      <c r="O11" s="133" t="s">
        <v>90</v>
      </c>
      <c r="P11" s="132" t="s">
        <v>89</v>
      </c>
      <c r="Q11" s="133" t="s">
        <v>90</v>
      </c>
      <c r="R11" s="400"/>
      <c r="S11" s="393"/>
      <c r="T11" s="400"/>
      <c r="U11" s="389"/>
      <c r="V11" s="393"/>
      <c r="W11" s="389"/>
      <c r="X11" s="389"/>
      <c r="Y11" s="391"/>
    </row>
    <row r="12" spans="1:27" s="309" customFormat="1" ht="13.5" thickBot="1" x14ac:dyDescent="0.25">
      <c r="A12" s="290">
        <v>1</v>
      </c>
      <c r="B12" s="291">
        <f>A12+1</f>
        <v>2</v>
      </c>
      <c r="C12" s="291">
        <v>3</v>
      </c>
      <c r="D12" s="291">
        <v>4</v>
      </c>
      <c r="E12" s="291">
        <v>5</v>
      </c>
      <c r="F12" s="292">
        <v>6</v>
      </c>
      <c r="G12" s="292">
        <v>7</v>
      </c>
      <c r="H12" s="292">
        <v>8</v>
      </c>
      <c r="I12" s="292">
        <v>9</v>
      </c>
      <c r="J12" s="292">
        <v>10</v>
      </c>
      <c r="K12" s="292">
        <v>11</v>
      </c>
      <c r="L12" s="293">
        <v>12</v>
      </c>
      <c r="M12" s="134">
        <v>13</v>
      </c>
      <c r="N12" s="135">
        <v>14</v>
      </c>
      <c r="O12" s="135">
        <v>15</v>
      </c>
      <c r="P12" s="135">
        <v>16</v>
      </c>
      <c r="Q12" s="136">
        <v>17</v>
      </c>
      <c r="R12" s="134">
        <v>18</v>
      </c>
      <c r="S12" s="134">
        <v>19</v>
      </c>
      <c r="T12" s="137">
        <v>20</v>
      </c>
      <c r="U12" s="137">
        <v>21</v>
      </c>
      <c r="V12" s="137">
        <v>22</v>
      </c>
      <c r="W12" s="137">
        <v>23</v>
      </c>
      <c r="X12" s="137">
        <v>24</v>
      </c>
      <c r="Y12" s="136">
        <v>25</v>
      </c>
    </row>
    <row r="13" spans="1:27" ht="24.75" customHeight="1" x14ac:dyDescent="0.2">
      <c r="A13" s="294" t="s">
        <v>138</v>
      </c>
      <c r="B13" s="295" t="s">
        <v>139</v>
      </c>
      <c r="C13" s="295"/>
      <c r="D13" s="295"/>
      <c r="E13" s="138">
        <f t="shared" ref="E13:E51" si="0">F13+G13+H13+K13+L13</f>
        <v>48409</v>
      </c>
      <c r="F13" s="138">
        <v>27423</v>
      </c>
      <c r="G13" s="138">
        <v>4659</v>
      </c>
      <c r="H13" s="138">
        <v>6892</v>
      </c>
      <c r="I13" s="138"/>
      <c r="J13" s="138">
        <v>712</v>
      </c>
      <c r="K13" s="138">
        <v>5666</v>
      </c>
      <c r="L13" s="138">
        <v>3769</v>
      </c>
      <c r="M13" s="138">
        <f t="shared" ref="M13:M51" si="1">O13+Q13</f>
        <v>0</v>
      </c>
      <c r="N13" s="138"/>
      <c r="O13" s="138"/>
      <c r="P13" s="138"/>
      <c r="Q13" s="138"/>
      <c r="R13" s="138"/>
      <c r="S13" s="139">
        <v>160.04</v>
      </c>
      <c r="T13" s="138"/>
      <c r="U13" s="138"/>
      <c r="V13" s="139">
        <v>15.72</v>
      </c>
      <c r="W13" s="138"/>
      <c r="X13" s="138"/>
      <c r="Y13" s="140"/>
      <c r="AA13" s="149"/>
    </row>
    <row r="14" spans="1:27" ht="24.75" customHeight="1" x14ac:dyDescent="0.2">
      <c r="A14" s="296" t="s">
        <v>140</v>
      </c>
      <c r="B14" s="297" t="s">
        <v>141</v>
      </c>
      <c r="C14" s="297"/>
      <c r="D14" s="297"/>
      <c r="E14" s="298">
        <f t="shared" si="0"/>
        <v>9260</v>
      </c>
      <c r="F14" s="298">
        <v>93</v>
      </c>
      <c r="G14" s="298">
        <v>1297</v>
      </c>
      <c r="H14" s="298">
        <v>4196</v>
      </c>
      <c r="I14" s="298"/>
      <c r="J14" s="298">
        <v>6478</v>
      </c>
      <c r="K14" s="298">
        <v>2489</v>
      </c>
      <c r="L14" s="298">
        <v>1185</v>
      </c>
      <c r="M14" s="298">
        <f t="shared" si="1"/>
        <v>0</v>
      </c>
      <c r="N14" s="298"/>
      <c r="O14" s="298"/>
      <c r="P14" s="298"/>
      <c r="Q14" s="298"/>
      <c r="R14" s="298"/>
      <c r="S14" s="299">
        <v>42.89</v>
      </c>
      <c r="T14" s="298"/>
      <c r="U14" s="298"/>
      <c r="V14" s="299">
        <v>16.86</v>
      </c>
      <c r="W14" s="298"/>
      <c r="X14" s="298"/>
      <c r="Y14" s="300"/>
      <c r="AA14" s="149"/>
    </row>
    <row r="15" spans="1:27" ht="24.75" customHeight="1" x14ac:dyDescent="0.2">
      <c r="A15" s="296" t="s">
        <v>142</v>
      </c>
      <c r="B15" s="297" t="s">
        <v>143</v>
      </c>
      <c r="C15" s="297"/>
      <c r="D15" s="297"/>
      <c r="E15" s="298">
        <f t="shared" si="0"/>
        <v>29811</v>
      </c>
      <c r="F15" s="298">
        <v>16693</v>
      </c>
      <c r="G15" s="298">
        <v>3142</v>
      </c>
      <c r="H15" s="298">
        <v>4046</v>
      </c>
      <c r="I15" s="298"/>
      <c r="J15" s="298">
        <v>434</v>
      </c>
      <c r="K15" s="298">
        <v>3558</v>
      </c>
      <c r="L15" s="298">
        <v>2372</v>
      </c>
      <c r="M15" s="298">
        <f t="shared" si="1"/>
        <v>0</v>
      </c>
      <c r="N15" s="298"/>
      <c r="O15" s="298"/>
      <c r="P15" s="298"/>
      <c r="Q15" s="298"/>
      <c r="R15" s="298"/>
      <c r="S15" s="299">
        <v>107.77</v>
      </c>
      <c r="T15" s="298"/>
      <c r="U15" s="298"/>
      <c r="V15" s="299">
        <v>9.76</v>
      </c>
      <c r="W15" s="298"/>
      <c r="X15" s="298"/>
      <c r="Y15" s="300"/>
      <c r="AA15" s="149"/>
    </row>
    <row r="16" spans="1:27" ht="24.75" customHeight="1" x14ac:dyDescent="0.2">
      <c r="A16" s="296" t="s">
        <v>144</v>
      </c>
      <c r="B16" s="297" t="s">
        <v>145</v>
      </c>
      <c r="C16" s="297"/>
      <c r="D16" s="297"/>
      <c r="E16" s="298">
        <f t="shared" si="0"/>
        <v>18911</v>
      </c>
      <c r="F16" s="298">
        <v>1874</v>
      </c>
      <c r="G16" s="298">
        <v>4913</v>
      </c>
      <c r="H16" s="298">
        <v>4319</v>
      </c>
      <c r="I16" s="298"/>
      <c r="J16" s="298">
        <v>507</v>
      </c>
      <c r="K16" s="298">
        <v>4553</v>
      </c>
      <c r="L16" s="298">
        <v>3252</v>
      </c>
      <c r="M16" s="298">
        <f t="shared" si="1"/>
        <v>0</v>
      </c>
      <c r="N16" s="298"/>
      <c r="O16" s="298"/>
      <c r="P16" s="298"/>
      <c r="Q16" s="298"/>
      <c r="R16" s="298"/>
      <c r="S16" s="299">
        <v>166.25</v>
      </c>
      <c r="T16" s="298"/>
      <c r="U16" s="298"/>
      <c r="V16" s="299">
        <v>11.92</v>
      </c>
      <c r="W16" s="298"/>
      <c r="X16" s="298"/>
      <c r="Y16" s="300"/>
      <c r="AA16" s="149"/>
    </row>
    <row r="17" spans="1:27" ht="24.75" customHeight="1" x14ac:dyDescent="0.2">
      <c r="A17" s="296" t="s">
        <v>146</v>
      </c>
      <c r="B17" s="297" t="s">
        <v>147</v>
      </c>
      <c r="C17" s="297"/>
      <c r="D17" s="297"/>
      <c r="E17" s="298">
        <f t="shared" si="0"/>
        <v>29288</v>
      </c>
      <c r="F17" s="298">
        <v>15924</v>
      </c>
      <c r="G17" s="298">
        <v>3171</v>
      </c>
      <c r="H17" s="298">
        <v>4147</v>
      </c>
      <c r="I17" s="298"/>
      <c r="J17" s="298">
        <v>442</v>
      </c>
      <c r="K17" s="298">
        <v>3633</v>
      </c>
      <c r="L17" s="298">
        <v>2413</v>
      </c>
      <c r="M17" s="298">
        <f t="shared" si="1"/>
        <v>0</v>
      </c>
      <c r="N17" s="298"/>
      <c r="O17" s="298"/>
      <c r="P17" s="298"/>
      <c r="Q17" s="298"/>
      <c r="R17" s="298"/>
      <c r="S17" s="299">
        <v>108.98</v>
      </c>
      <c r="T17" s="298"/>
      <c r="U17" s="298"/>
      <c r="V17" s="299">
        <v>9.93</v>
      </c>
      <c r="W17" s="298"/>
      <c r="X17" s="298"/>
      <c r="Y17" s="300"/>
      <c r="AA17" s="149"/>
    </row>
    <row r="18" spans="1:27" ht="24.75" customHeight="1" x14ac:dyDescent="0.2">
      <c r="A18" s="296" t="s">
        <v>148</v>
      </c>
      <c r="B18" s="297" t="s">
        <v>149</v>
      </c>
      <c r="C18" s="297"/>
      <c r="D18" s="297"/>
      <c r="E18" s="298">
        <f t="shared" si="0"/>
        <v>15594</v>
      </c>
      <c r="F18" s="298">
        <v>1917</v>
      </c>
      <c r="G18" s="298">
        <v>4285</v>
      </c>
      <c r="H18" s="298">
        <v>2735</v>
      </c>
      <c r="I18" s="298"/>
      <c r="J18" s="298">
        <v>338</v>
      </c>
      <c r="K18" s="298">
        <v>3883</v>
      </c>
      <c r="L18" s="298">
        <v>2774</v>
      </c>
      <c r="M18" s="298">
        <f t="shared" si="1"/>
        <v>0</v>
      </c>
      <c r="N18" s="298"/>
      <c r="O18" s="298"/>
      <c r="P18" s="298"/>
      <c r="Q18" s="298"/>
      <c r="R18" s="298"/>
      <c r="S18" s="299">
        <v>145</v>
      </c>
      <c r="T18" s="298"/>
      <c r="U18" s="298"/>
      <c r="V18" s="299">
        <v>8.14</v>
      </c>
      <c r="W18" s="298"/>
      <c r="X18" s="298"/>
      <c r="Y18" s="300"/>
      <c r="AA18" s="149"/>
    </row>
    <row r="19" spans="1:27" ht="24.75" customHeight="1" x14ac:dyDescent="0.2">
      <c r="A19" s="296" t="s">
        <v>150</v>
      </c>
      <c r="B19" s="297" t="s">
        <v>151</v>
      </c>
      <c r="C19" s="297"/>
      <c r="D19" s="297"/>
      <c r="E19" s="298">
        <f t="shared" si="0"/>
        <v>13140</v>
      </c>
      <c r="F19" s="298">
        <v>9015</v>
      </c>
      <c r="G19" s="298">
        <v>713</v>
      </c>
      <c r="H19" s="298">
        <v>1672</v>
      </c>
      <c r="I19" s="298"/>
      <c r="J19" s="298">
        <v>229</v>
      </c>
      <c r="K19" s="298">
        <v>1076</v>
      </c>
      <c r="L19" s="298">
        <v>664</v>
      </c>
      <c r="M19" s="298">
        <f t="shared" si="1"/>
        <v>0</v>
      </c>
      <c r="N19" s="298"/>
      <c r="O19" s="298"/>
      <c r="P19" s="298"/>
      <c r="Q19" s="298"/>
      <c r="R19" s="298"/>
      <c r="S19" s="299">
        <v>27.16</v>
      </c>
      <c r="T19" s="298"/>
      <c r="U19" s="298"/>
      <c r="V19" s="299">
        <v>5.64</v>
      </c>
      <c r="W19" s="298"/>
      <c r="X19" s="298"/>
      <c r="Y19" s="300"/>
      <c r="AA19" s="149"/>
    </row>
    <row r="20" spans="1:27" ht="24.75" customHeight="1" x14ac:dyDescent="0.2">
      <c r="A20" s="296" t="s">
        <v>152</v>
      </c>
      <c r="B20" s="297" t="s">
        <v>153</v>
      </c>
      <c r="C20" s="297"/>
      <c r="D20" s="297"/>
      <c r="E20" s="298">
        <f t="shared" si="0"/>
        <v>8918</v>
      </c>
      <c r="F20" s="298">
        <v>1746</v>
      </c>
      <c r="G20" s="298">
        <v>2291</v>
      </c>
      <c r="H20" s="298">
        <v>1327</v>
      </c>
      <c r="I20" s="298"/>
      <c r="J20" s="298">
        <v>177</v>
      </c>
      <c r="K20" s="298">
        <v>2073</v>
      </c>
      <c r="L20" s="298">
        <v>1481</v>
      </c>
      <c r="M20" s="298">
        <f t="shared" si="1"/>
        <v>0</v>
      </c>
      <c r="N20" s="298"/>
      <c r="O20" s="298"/>
      <c r="P20" s="298"/>
      <c r="Q20" s="298"/>
      <c r="R20" s="298"/>
      <c r="S20" s="299">
        <v>79.42</v>
      </c>
      <c r="T20" s="298"/>
      <c r="U20" s="298"/>
      <c r="V20" s="299">
        <v>4.34</v>
      </c>
      <c r="W20" s="298"/>
      <c r="X20" s="298"/>
      <c r="Y20" s="300"/>
      <c r="AA20" s="149"/>
    </row>
    <row r="21" spans="1:27" ht="24.75" customHeight="1" x14ac:dyDescent="0.2">
      <c r="A21" s="296" t="s">
        <v>154</v>
      </c>
      <c r="B21" s="297" t="s">
        <v>155</v>
      </c>
      <c r="C21" s="297"/>
      <c r="D21" s="297"/>
      <c r="E21" s="298">
        <f t="shared" si="0"/>
        <v>6833</v>
      </c>
      <c r="F21" s="298">
        <v>4868</v>
      </c>
      <c r="G21" s="298">
        <v>640</v>
      </c>
      <c r="H21" s="298">
        <v>148</v>
      </c>
      <c r="I21" s="298"/>
      <c r="J21" s="298">
        <v>16</v>
      </c>
      <c r="K21" s="298">
        <v>626</v>
      </c>
      <c r="L21" s="298">
        <v>551</v>
      </c>
      <c r="M21" s="298">
        <f t="shared" si="1"/>
        <v>0</v>
      </c>
      <c r="N21" s="298"/>
      <c r="O21" s="298"/>
      <c r="P21" s="298"/>
      <c r="Q21" s="298"/>
      <c r="R21" s="298"/>
      <c r="S21" s="299">
        <v>22.72</v>
      </c>
      <c r="T21" s="298"/>
      <c r="U21" s="298"/>
      <c r="V21" s="299">
        <v>0.45</v>
      </c>
      <c r="W21" s="298"/>
      <c r="X21" s="298"/>
      <c r="Y21" s="300"/>
      <c r="AA21" s="149"/>
    </row>
    <row r="22" spans="1:27" ht="24.75" customHeight="1" x14ac:dyDescent="0.2">
      <c r="A22" s="296" t="s">
        <v>156</v>
      </c>
      <c r="B22" s="297" t="s">
        <v>157</v>
      </c>
      <c r="C22" s="297"/>
      <c r="D22" s="297"/>
      <c r="E22" s="298">
        <f t="shared" si="0"/>
        <v>19869</v>
      </c>
      <c r="F22" s="298">
        <v>10157</v>
      </c>
      <c r="G22" s="298">
        <v>2554</v>
      </c>
      <c r="H22" s="298">
        <v>2816</v>
      </c>
      <c r="I22" s="298"/>
      <c r="J22" s="298">
        <v>319</v>
      </c>
      <c r="K22" s="298">
        <v>2593</v>
      </c>
      <c r="L22" s="298">
        <v>1749</v>
      </c>
      <c r="M22" s="298">
        <f t="shared" si="1"/>
        <v>0</v>
      </c>
      <c r="N22" s="298"/>
      <c r="O22" s="298"/>
      <c r="P22" s="298"/>
      <c r="Q22" s="298"/>
      <c r="R22" s="298"/>
      <c r="S22" s="299">
        <v>86.38</v>
      </c>
      <c r="T22" s="298"/>
      <c r="U22" s="298"/>
      <c r="V22" s="299">
        <v>7.46</v>
      </c>
      <c r="W22" s="298"/>
      <c r="X22" s="298"/>
      <c r="Y22" s="300"/>
      <c r="AA22" s="149"/>
    </row>
    <row r="23" spans="1:27" ht="24.75" customHeight="1" x14ac:dyDescent="0.2">
      <c r="A23" s="296" t="s">
        <v>158</v>
      </c>
      <c r="B23" s="297" t="s">
        <v>159</v>
      </c>
      <c r="C23" s="297"/>
      <c r="D23" s="297"/>
      <c r="E23" s="298">
        <f t="shared" si="0"/>
        <v>3238</v>
      </c>
      <c r="F23" s="298">
        <v>69</v>
      </c>
      <c r="G23" s="298">
        <v>565</v>
      </c>
      <c r="H23" s="298">
        <v>1225</v>
      </c>
      <c r="I23" s="298"/>
      <c r="J23" s="298">
        <v>176</v>
      </c>
      <c r="K23" s="298">
        <v>934</v>
      </c>
      <c r="L23" s="298">
        <v>445</v>
      </c>
      <c r="M23" s="298">
        <f t="shared" si="1"/>
        <v>0</v>
      </c>
      <c r="N23" s="298"/>
      <c r="O23" s="298"/>
      <c r="P23" s="298"/>
      <c r="Q23" s="298"/>
      <c r="R23" s="298"/>
      <c r="S23" s="299">
        <v>18.690000000000001</v>
      </c>
      <c r="T23" s="298"/>
      <c r="U23" s="298"/>
      <c r="V23" s="299">
        <v>4.42</v>
      </c>
      <c r="W23" s="298"/>
      <c r="X23" s="298"/>
      <c r="Y23" s="300"/>
      <c r="AA23" s="149"/>
    </row>
    <row r="24" spans="1:27" ht="24.75" customHeight="1" x14ac:dyDescent="0.2">
      <c r="A24" s="296" t="s">
        <v>160</v>
      </c>
      <c r="B24" s="297" t="s">
        <v>161</v>
      </c>
      <c r="C24" s="297"/>
      <c r="D24" s="297"/>
      <c r="E24" s="298">
        <f t="shared" si="0"/>
        <v>260637</v>
      </c>
      <c r="F24" s="298">
        <v>138220</v>
      </c>
      <c r="G24" s="298">
        <v>31326</v>
      </c>
      <c r="H24" s="298">
        <v>36673</v>
      </c>
      <c r="I24" s="298"/>
      <c r="J24" s="298">
        <v>4276</v>
      </c>
      <c r="K24" s="298">
        <v>32478</v>
      </c>
      <c r="L24" s="298">
        <v>21940</v>
      </c>
      <c r="M24" s="298">
        <f t="shared" si="1"/>
        <v>0</v>
      </c>
      <c r="N24" s="298"/>
      <c r="O24" s="298"/>
      <c r="P24" s="298"/>
      <c r="Q24" s="298"/>
      <c r="R24" s="298"/>
      <c r="S24" s="299">
        <v>1067.8599999999999</v>
      </c>
      <c r="T24" s="298"/>
      <c r="U24" s="298"/>
      <c r="V24" s="299">
        <v>101.21</v>
      </c>
      <c r="W24" s="298"/>
      <c r="X24" s="298"/>
      <c r="Y24" s="300"/>
      <c r="AA24" s="149"/>
    </row>
    <row r="25" spans="1:27" ht="24.75" customHeight="1" x14ac:dyDescent="0.2">
      <c r="A25" s="296" t="s">
        <v>162</v>
      </c>
      <c r="B25" s="297" t="s">
        <v>163</v>
      </c>
      <c r="C25" s="297"/>
      <c r="D25" s="297"/>
      <c r="E25" s="298">
        <f t="shared" si="0"/>
        <v>183050</v>
      </c>
      <c r="F25" s="298">
        <v>94000</v>
      </c>
      <c r="G25" s="298">
        <v>22725</v>
      </c>
      <c r="H25" s="298">
        <v>26843</v>
      </c>
      <c r="I25" s="298"/>
      <c r="J25" s="298">
        <v>3067</v>
      </c>
      <c r="K25" s="298">
        <v>23564</v>
      </c>
      <c r="L25" s="298">
        <v>15918</v>
      </c>
      <c r="M25" s="298">
        <f t="shared" si="1"/>
        <v>0</v>
      </c>
      <c r="N25" s="298"/>
      <c r="O25" s="298"/>
      <c r="P25" s="298"/>
      <c r="Q25" s="298"/>
      <c r="R25" s="298"/>
      <c r="S25" s="299">
        <v>777.32</v>
      </c>
      <c r="T25" s="298"/>
      <c r="U25" s="298"/>
      <c r="V25" s="299">
        <v>72.209999999999994</v>
      </c>
      <c r="W25" s="298"/>
      <c r="X25" s="298"/>
      <c r="Y25" s="300"/>
      <c r="AA25" s="149"/>
    </row>
    <row r="26" spans="1:27" ht="24.75" customHeight="1" x14ac:dyDescent="0.2">
      <c r="A26" s="296" t="s">
        <v>164</v>
      </c>
      <c r="B26" s="297" t="s">
        <v>165</v>
      </c>
      <c r="C26" s="297"/>
      <c r="D26" s="297"/>
      <c r="E26" s="298">
        <f t="shared" si="0"/>
        <v>199783</v>
      </c>
      <c r="F26" s="298">
        <v>99034</v>
      </c>
      <c r="G26" s="298">
        <v>26975</v>
      </c>
      <c r="H26" s="298">
        <v>28970</v>
      </c>
      <c r="I26" s="298"/>
      <c r="J26" s="298">
        <v>3404</v>
      </c>
      <c r="K26" s="298">
        <v>26600</v>
      </c>
      <c r="L26" s="298">
        <v>18204</v>
      </c>
      <c r="M26" s="298">
        <f t="shared" si="1"/>
        <v>0</v>
      </c>
      <c r="N26" s="298"/>
      <c r="O26" s="298"/>
      <c r="P26" s="298"/>
      <c r="Q26" s="298"/>
      <c r="R26" s="298"/>
      <c r="S26" s="299">
        <v>921.14</v>
      </c>
      <c r="T26" s="298"/>
      <c r="U26" s="298"/>
      <c r="V26" s="299">
        <v>81.66</v>
      </c>
      <c r="W26" s="298"/>
      <c r="X26" s="298"/>
      <c r="Y26" s="300"/>
      <c r="AA26" s="149"/>
    </row>
    <row r="27" spans="1:27" ht="24.75" customHeight="1" x14ac:dyDescent="0.2">
      <c r="A27" s="296" t="s">
        <v>166</v>
      </c>
      <c r="B27" s="297" t="s">
        <v>167</v>
      </c>
      <c r="C27" s="297"/>
      <c r="D27" s="297"/>
      <c r="E27" s="298">
        <f t="shared" si="0"/>
        <v>288386</v>
      </c>
      <c r="F27" s="298">
        <v>214528</v>
      </c>
      <c r="G27" s="298">
        <v>14839</v>
      </c>
      <c r="H27" s="298">
        <v>25662</v>
      </c>
      <c r="I27" s="298"/>
      <c r="J27" s="298">
        <v>2845</v>
      </c>
      <c r="K27" s="298">
        <v>19652</v>
      </c>
      <c r="L27" s="298">
        <v>13705</v>
      </c>
      <c r="M27" s="298">
        <f t="shared" si="1"/>
        <v>0</v>
      </c>
      <c r="N27" s="298"/>
      <c r="O27" s="298"/>
      <c r="P27" s="298"/>
      <c r="Q27" s="298"/>
      <c r="R27" s="298"/>
      <c r="S27" s="299">
        <v>522.32000000000005</v>
      </c>
      <c r="T27" s="298"/>
      <c r="U27" s="298"/>
      <c r="V27" s="299">
        <v>61.85</v>
      </c>
      <c r="W27" s="298"/>
      <c r="X27" s="298"/>
      <c r="Y27" s="300"/>
      <c r="AA27" s="149"/>
    </row>
    <row r="28" spans="1:27" ht="24.75" customHeight="1" x14ac:dyDescent="0.2">
      <c r="A28" s="296" t="s">
        <v>168</v>
      </c>
      <c r="B28" s="297" t="s">
        <v>169</v>
      </c>
      <c r="C28" s="297"/>
      <c r="D28" s="297"/>
      <c r="E28" s="298">
        <f t="shared" si="0"/>
        <v>240778</v>
      </c>
      <c r="F28" s="298">
        <v>60582</v>
      </c>
      <c r="G28" s="298">
        <v>60150</v>
      </c>
      <c r="H28" s="298">
        <v>46486</v>
      </c>
      <c r="I28" s="298"/>
      <c r="J28" s="298">
        <v>994</v>
      </c>
      <c r="K28" s="298">
        <v>43881</v>
      </c>
      <c r="L28" s="298">
        <v>29679</v>
      </c>
      <c r="M28" s="298">
        <f t="shared" si="1"/>
        <v>0</v>
      </c>
      <c r="N28" s="298"/>
      <c r="O28" s="298"/>
      <c r="P28" s="298"/>
      <c r="Q28" s="298"/>
      <c r="R28" s="298"/>
      <c r="S28" s="299">
        <v>2079.5100000000002</v>
      </c>
      <c r="T28" s="298"/>
      <c r="U28" s="298"/>
      <c r="V28" s="299">
        <v>31.05</v>
      </c>
      <c r="W28" s="298"/>
      <c r="X28" s="298"/>
      <c r="Y28" s="300"/>
      <c r="AA28" s="149"/>
    </row>
    <row r="29" spans="1:27" ht="24.75" customHeight="1" x14ac:dyDescent="0.2">
      <c r="A29" s="296" t="s">
        <v>170</v>
      </c>
      <c r="B29" s="297" t="s">
        <v>171</v>
      </c>
      <c r="C29" s="297"/>
      <c r="D29" s="297"/>
      <c r="E29" s="298">
        <f t="shared" si="0"/>
        <v>233841</v>
      </c>
      <c r="F29" s="298">
        <v>154796</v>
      </c>
      <c r="G29" s="298">
        <v>19947</v>
      </c>
      <c r="H29" s="298">
        <v>22977</v>
      </c>
      <c r="I29" s="298"/>
      <c r="J29" s="298">
        <v>2813</v>
      </c>
      <c r="K29" s="298">
        <v>21107</v>
      </c>
      <c r="L29" s="298">
        <v>15014</v>
      </c>
      <c r="M29" s="298">
        <f t="shared" si="1"/>
        <v>0</v>
      </c>
      <c r="N29" s="298"/>
      <c r="O29" s="298"/>
      <c r="P29" s="298"/>
      <c r="Q29" s="298"/>
      <c r="R29" s="298"/>
      <c r="S29" s="299">
        <v>668.29</v>
      </c>
      <c r="T29" s="298"/>
      <c r="U29" s="298"/>
      <c r="V29" s="299">
        <v>69.16</v>
      </c>
      <c r="W29" s="298"/>
      <c r="X29" s="298"/>
      <c r="Y29" s="300"/>
      <c r="AA29" s="149"/>
    </row>
    <row r="30" spans="1:27" ht="24.75" customHeight="1" x14ac:dyDescent="0.2">
      <c r="A30" s="296" t="s">
        <v>172</v>
      </c>
      <c r="B30" s="297" t="s">
        <v>173</v>
      </c>
      <c r="C30" s="297"/>
      <c r="D30" s="297"/>
      <c r="E30" s="298">
        <f t="shared" si="0"/>
        <v>36797</v>
      </c>
      <c r="F30" s="298">
        <v>29661</v>
      </c>
      <c r="G30" s="298">
        <v>1624</v>
      </c>
      <c r="H30" s="298">
        <v>2110</v>
      </c>
      <c r="I30" s="298"/>
      <c r="J30" s="298">
        <v>301</v>
      </c>
      <c r="K30" s="298">
        <v>1829</v>
      </c>
      <c r="L30" s="298">
        <v>1573</v>
      </c>
      <c r="M30" s="298">
        <f t="shared" si="1"/>
        <v>0</v>
      </c>
      <c r="N30" s="298"/>
      <c r="O30" s="298"/>
      <c r="P30" s="298"/>
      <c r="Q30" s="298"/>
      <c r="R30" s="298"/>
      <c r="S30" s="299">
        <v>53.78</v>
      </c>
      <c r="T30" s="298"/>
      <c r="U30" s="298"/>
      <c r="V30" s="299">
        <v>6.71</v>
      </c>
      <c r="W30" s="298"/>
      <c r="X30" s="298"/>
      <c r="Y30" s="300"/>
      <c r="AA30" s="149"/>
    </row>
    <row r="31" spans="1:27" ht="24.75" customHeight="1" x14ac:dyDescent="0.2">
      <c r="A31" s="296" t="s">
        <v>174</v>
      </c>
      <c r="B31" s="297" t="s">
        <v>175</v>
      </c>
      <c r="C31" s="297"/>
      <c r="D31" s="297"/>
      <c r="E31" s="298">
        <f t="shared" si="0"/>
        <v>161464</v>
      </c>
      <c r="F31" s="298">
        <v>115996</v>
      </c>
      <c r="G31" s="298">
        <v>6410</v>
      </c>
      <c r="H31" s="298">
        <v>22241</v>
      </c>
      <c r="I31" s="298"/>
      <c r="J31" s="298">
        <v>2518</v>
      </c>
      <c r="K31" s="298">
        <v>10621</v>
      </c>
      <c r="L31" s="298">
        <v>6196</v>
      </c>
      <c r="M31" s="298">
        <f t="shared" si="1"/>
        <v>0</v>
      </c>
      <c r="N31" s="298"/>
      <c r="O31" s="298"/>
      <c r="P31" s="298"/>
      <c r="Q31" s="298"/>
      <c r="R31" s="298"/>
      <c r="S31" s="299">
        <v>209.81</v>
      </c>
      <c r="T31" s="298"/>
      <c r="U31" s="298"/>
      <c r="V31" s="299">
        <v>59.96</v>
      </c>
      <c r="W31" s="298"/>
      <c r="X31" s="298"/>
      <c r="Y31" s="300"/>
      <c r="AA31" s="149"/>
    </row>
    <row r="32" spans="1:27" ht="24.75" customHeight="1" x14ac:dyDescent="0.2">
      <c r="A32" s="296" t="s">
        <v>176</v>
      </c>
      <c r="B32" s="297" t="s">
        <v>177</v>
      </c>
      <c r="C32" s="297"/>
      <c r="D32" s="297"/>
      <c r="E32" s="298">
        <f t="shared" si="0"/>
        <v>647688</v>
      </c>
      <c r="F32" s="298">
        <v>273699</v>
      </c>
      <c r="G32" s="298">
        <v>85319</v>
      </c>
      <c r="H32" s="298">
        <v>139808</v>
      </c>
      <c r="I32" s="298"/>
      <c r="J32" s="298">
        <v>17511</v>
      </c>
      <c r="K32" s="298">
        <v>87207</v>
      </c>
      <c r="L32" s="298">
        <v>61655</v>
      </c>
      <c r="M32" s="298">
        <f t="shared" si="1"/>
        <v>0</v>
      </c>
      <c r="N32" s="298"/>
      <c r="O32" s="298"/>
      <c r="P32" s="298"/>
      <c r="Q32" s="298"/>
      <c r="R32" s="298"/>
      <c r="S32" s="299">
        <v>2794.91</v>
      </c>
      <c r="T32" s="298"/>
      <c r="U32" s="298"/>
      <c r="V32" s="299">
        <v>446.05</v>
      </c>
      <c r="W32" s="298"/>
      <c r="X32" s="298"/>
      <c r="Y32" s="300"/>
      <c r="AA32" s="149"/>
    </row>
    <row r="33" spans="1:27" ht="24.75" customHeight="1" x14ac:dyDescent="0.2">
      <c r="A33" s="296" t="s">
        <v>178</v>
      </c>
      <c r="B33" s="297" t="s">
        <v>179</v>
      </c>
      <c r="C33" s="297"/>
      <c r="D33" s="297"/>
      <c r="E33" s="298">
        <f t="shared" si="0"/>
        <v>768331</v>
      </c>
      <c r="F33" s="298">
        <v>400128</v>
      </c>
      <c r="G33" s="298">
        <v>81270</v>
      </c>
      <c r="H33" s="298">
        <v>142696</v>
      </c>
      <c r="I33" s="298"/>
      <c r="J33" s="298">
        <v>18328</v>
      </c>
      <c r="K33" s="298">
        <v>84881</v>
      </c>
      <c r="L33" s="298">
        <v>59356</v>
      </c>
      <c r="M33" s="298">
        <f t="shared" si="1"/>
        <v>0</v>
      </c>
      <c r="N33" s="298"/>
      <c r="O33" s="298"/>
      <c r="P33" s="298"/>
      <c r="Q33" s="298"/>
      <c r="R33" s="298"/>
      <c r="S33" s="299">
        <v>2675.16</v>
      </c>
      <c r="T33" s="298"/>
      <c r="U33" s="298"/>
      <c r="V33" s="299">
        <v>463.03</v>
      </c>
      <c r="W33" s="298"/>
      <c r="X33" s="298"/>
      <c r="Y33" s="300"/>
      <c r="AA33" s="149"/>
    </row>
    <row r="34" spans="1:27" ht="24.75" customHeight="1" x14ac:dyDescent="0.2">
      <c r="A34" s="296" t="s">
        <v>180</v>
      </c>
      <c r="B34" s="297" t="s">
        <v>181</v>
      </c>
      <c r="C34" s="297"/>
      <c r="D34" s="297"/>
      <c r="E34" s="298">
        <f t="shared" si="0"/>
        <v>190032</v>
      </c>
      <c r="F34" s="298">
        <v>118240</v>
      </c>
      <c r="G34" s="298">
        <v>20308</v>
      </c>
      <c r="H34" s="298">
        <v>10631</v>
      </c>
      <c r="I34" s="298"/>
      <c r="J34" s="298">
        <v>961</v>
      </c>
      <c r="K34" s="298">
        <v>24594</v>
      </c>
      <c r="L34" s="298">
        <v>16259</v>
      </c>
      <c r="M34" s="298">
        <f t="shared" si="1"/>
        <v>0</v>
      </c>
      <c r="N34" s="298"/>
      <c r="O34" s="298"/>
      <c r="P34" s="298"/>
      <c r="Q34" s="298"/>
      <c r="R34" s="298"/>
      <c r="S34" s="299">
        <v>642.65</v>
      </c>
      <c r="T34" s="298"/>
      <c r="U34" s="298"/>
      <c r="V34" s="299">
        <v>22.71</v>
      </c>
      <c r="W34" s="298"/>
      <c r="X34" s="298"/>
      <c r="Y34" s="300"/>
      <c r="AA34" s="149"/>
    </row>
    <row r="35" spans="1:27" ht="24.75" customHeight="1" x14ac:dyDescent="0.2">
      <c r="A35" s="296" t="s">
        <v>182</v>
      </c>
      <c r="B35" s="297" t="s">
        <v>124</v>
      </c>
      <c r="C35" s="297"/>
      <c r="D35" s="297"/>
      <c r="E35" s="298">
        <f t="shared" si="0"/>
        <v>126502</v>
      </c>
      <c r="F35" s="298">
        <v>43074</v>
      </c>
      <c r="G35" s="298">
        <v>15372</v>
      </c>
      <c r="H35" s="298">
        <v>33679</v>
      </c>
      <c r="I35" s="298"/>
      <c r="J35" s="298">
        <v>4974</v>
      </c>
      <c r="K35" s="298">
        <v>21362</v>
      </c>
      <c r="L35" s="298">
        <v>13015</v>
      </c>
      <c r="M35" s="298">
        <f t="shared" si="1"/>
        <v>0</v>
      </c>
      <c r="N35" s="298"/>
      <c r="O35" s="298"/>
      <c r="P35" s="298"/>
      <c r="Q35" s="298"/>
      <c r="R35" s="298"/>
      <c r="S35" s="299">
        <v>515.96</v>
      </c>
      <c r="T35" s="298"/>
      <c r="U35" s="298"/>
      <c r="V35" s="299">
        <v>135.56</v>
      </c>
      <c r="W35" s="298"/>
      <c r="X35" s="298"/>
      <c r="Y35" s="300"/>
      <c r="AA35" s="149"/>
    </row>
    <row r="36" spans="1:27" ht="24.75" customHeight="1" x14ac:dyDescent="0.2">
      <c r="A36" s="296" t="s">
        <v>183</v>
      </c>
      <c r="B36" s="297" t="s">
        <v>125</v>
      </c>
      <c r="C36" s="297"/>
      <c r="D36" s="297"/>
      <c r="E36" s="298">
        <f t="shared" si="0"/>
        <v>11235</v>
      </c>
      <c r="F36" s="298">
        <v>1090</v>
      </c>
      <c r="G36" s="298">
        <v>1868</v>
      </c>
      <c r="H36" s="298">
        <v>4358</v>
      </c>
      <c r="I36" s="298"/>
      <c r="J36" s="298">
        <v>581</v>
      </c>
      <c r="K36" s="298">
        <v>2327</v>
      </c>
      <c r="L36" s="298">
        <v>1592</v>
      </c>
      <c r="M36" s="298">
        <f t="shared" si="1"/>
        <v>0</v>
      </c>
      <c r="N36" s="298"/>
      <c r="O36" s="298"/>
      <c r="P36" s="298"/>
      <c r="Q36" s="298"/>
      <c r="R36" s="298"/>
      <c r="S36" s="299">
        <v>61.8</v>
      </c>
      <c r="T36" s="298"/>
      <c r="U36" s="298"/>
      <c r="V36" s="299">
        <v>14.28</v>
      </c>
      <c r="W36" s="298"/>
      <c r="X36" s="298"/>
      <c r="Y36" s="300"/>
      <c r="AA36" s="149"/>
    </row>
    <row r="37" spans="1:27" ht="24.75" customHeight="1" x14ac:dyDescent="0.2">
      <c r="A37" s="296" t="s">
        <v>184</v>
      </c>
      <c r="B37" s="297" t="s">
        <v>126</v>
      </c>
      <c r="C37" s="297"/>
      <c r="D37" s="297"/>
      <c r="E37" s="298">
        <f t="shared" si="0"/>
        <v>183597</v>
      </c>
      <c r="F37" s="298">
        <v>133684</v>
      </c>
      <c r="G37" s="298">
        <v>10599</v>
      </c>
      <c r="H37" s="298">
        <v>16158</v>
      </c>
      <c r="I37" s="298"/>
      <c r="J37" s="298">
        <v>3682</v>
      </c>
      <c r="K37" s="298">
        <v>14094</v>
      </c>
      <c r="L37" s="298">
        <v>9062</v>
      </c>
      <c r="M37" s="298">
        <f t="shared" si="1"/>
        <v>0</v>
      </c>
      <c r="N37" s="298"/>
      <c r="O37" s="298"/>
      <c r="P37" s="298"/>
      <c r="Q37" s="298"/>
      <c r="R37" s="298"/>
      <c r="S37" s="299">
        <v>360.7</v>
      </c>
      <c r="T37" s="298"/>
      <c r="U37" s="298"/>
      <c r="V37" s="299">
        <v>99.91</v>
      </c>
      <c r="W37" s="298"/>
      <c r="X37" s="298"/>
      <c r="Y37" s="300"/>
      <c r="AA37" s="149"/>
    </row>
    <row r="38" spans="1:27" ht="24.75" customHeight="1" x14ac:dyDescent="0.2">
      <c r="A38" s="296" t="s">
        <v>185</v>
      </c>
      <c r="B38" s="297" t="s">
        <v>127</v>
      </c>
      <c r="C38" s="297"/>
      <c r="D38" s="297"/>
      <c r="E38" s="298">
        <f t="shared" si="0"/>
        <v>434845</v>
      </c>
      <c r="F38" s="298">
        <v>312536</v>
      </c>
      <c r="G38" s="298">
        <v>38291</v>
      </c>
      <c r="H38" s="298">
        <v>20838</v>
      </c>
      <c r="I38" s="298"/>
      <c r="J38" s="298">
        <v>1532</v>
      </c>
      <c r="K38" s="298">
        <v>38699</v>
      </c>
      <c r="L38" s="298">
        <v>24481</v>
      </c>
      <c r="M38" s="298">
        <f t="shared" si="1"/>
        <v>0</v>
      </c>
      <c r="N38" s="298"/>
      <c r="O38" s="298"/>
      <c r="P38" s="298"/>
      <c r="Q38" s="298"/>
      <c r="R38" s="298"/>
      <c r="S38" s="299">
        <v>1345.01</v>
      </c>
      <c r="T38" s="298"/>
      <c r="U38" s="298"/>
      <c r="V38" s="299">
        <v>39.590000000000003</v>
      </c>
      <c r="W38" s="298"/>
      <c r="X38" s="298"/>
      <c r="Y38" s="300"/>
      <c r="AA38" s="149"/>
    </row>
    <row r="39" spans="1:27" ht="24.75" customHeight="1" x14ac:dyDescent="0.2">
      <c r="A39" s="296" t="s">
        <v>186</v>
      </c>
      <c r="B39" s="297" t="s">
        <v>128</v>
      </c>
      <c r="C39" s="297"/>
      <c r="D39" s="297"/>
      <c r="E39" s="298">
        <f t="shared" si="0"/>
        <v>142256</v>
      </c>
      <c r="F39" s="298">
        <v>48026</v>
      </c>
      <c r="G39" s="298">
        <v>12009</v>
      </c>
      <c r="H39" s="298">
        <v>42598</v>
      </c>
      <c r="I39" s="298"/>
      <c r="J39" s="298">
        <v>12005</v>
      </c>
      <c r="K39" s="298">
        <v>24014</v>
      </c>
      <c r="L39" s="298">
        <v>15609</v>
      </c>
      <c r="M39" s="298">
        <f t="shared" si="1"/>
        <v>0</v>
      </c>
      <c r="N39" s="298"/>
      <c r="O39" s="298"/>
      <c r="P39" s="298"/>
      <c r="Q39" s="298"/>
      <c r="R39" s="298"/>
      <c r="S39" s="299">
        <v>397.32</v>
      </c>
      <c r="T39" s="298"/>
      <c r="U39" s="298"/>
      <c r="V39" s="299">
        <v>334.41</v>
      </c>
      <c r="W39" s="298"/>
      <c r="X39" s="298"/>
      <c r="Y39" s="300"/>
      <c r="AA39" s="149"/>
    </row>
    <row r="40" spans="1:27" ht="24.75" customHeight="1" x14ac:dyDescent="0.2">
      <c r="A40" s="296" t="s">
        <v>187</v>
      </c>
      <c r="B40" s="297" t="s">
        <v>129</v>
      </c>
      <c r="C40" s="297"/>
      <c r="D40" s="297"/>
      <c r="E40" s="298">
        <f t="shared" si="0"/>
        <v>375983</v>
      </c>
      <c r="F40" s="298">
        <v>151787</v>
      </c>
      <c r="G40" s="298">
        <v>32467</v>
      </c>
      <c r="H40" s="298">
        <v>95313</v>
      </c>
      <c r="I40" s="298"/>
      <c r="J40" s="298">
        <v>26015</v>
      </c>
      <c r="K40" s="298">
        <v>58421</v>
      </c>
      <c r="L40" s="298">
        <v>37995</v>
      </c>
      <c r="M40" s="298">
        <f t="shared" si="1"/>
        <v>0</v>
      </c>
      <c r="N40" s="298"/>
      <c r="O40" s="298"/>
      <c r="P40" s="298"/>
      <c r="Q40" s="298"/>
      <c r="R40" s="298"/>
      <c r="S40" s="299">
        <v>1073.71</v>
      </c>
      <c r="T40" s="298"/>
      <c r="U40" s="298"/>
      <c r="V40" s="299">
        <v>724.7</v>
      </c>
      <c r="W40" s="298"/>
      <c r="X40" s="298"/>
      <c r="Y40" s="300"/>
      <c r="AA40" s="149"/>
    </row>
    <row r="41" spans="1:27" ht="24.75" customHeight="1" x14ac:dyDescent="0.2">
      <c r="A41" s="296" t="s">
        <v>188</v>
      </c>
      <c r="B41" s="297" t="s">
        <v>130</v>
      </c>
      <c r="C41" s="297"/>
      <c r="D41" s="297"/>
      <c r="E41" s="298">
        <f t="shared" si="0"/>
        <v>64775</v>
      </c>
      <c r="F41" s="298">
        <v>24626</v>
      </c>
      <c r="G41" s="298">
        <v>5660</v>
      </c>
      <c r="H41" s="298">
        <v>17468</v>
      </c>
      <c r="I41" s="298"/>
      <c r="J41" s="298">
        <v>4656</v>
      </c>
      <c r="K41" s="298">
        <v>10316</v>
      </c>
      <c r="L41" s="298">
        <v>6705</v>
      </c>
      <c r="M41" s="298">
        <f t="shared" si="1"/>
        <v>0</v>
      </c>
      <c r="N41" s="298"/>
      <c r="O41" s="298"/>
      <c r="P41" s="298"/>
      <c r="Q41" s="298"/>
      <c r="R41" s="298"/>
      <c r="S41" s="299">
        <v>187.31</v>
      </c>
      <c r="T41" s="298"/>
      <c r="U41" s="298"/>
      <c r="V41" s="299">
        <v>129.75</v>
      </c>
      <c r="W41" s="298"/>
      <c r="X41" s="298"/>
      <c r="Y41" s="300"/>
      <c r="AA41" s="149"/>
    </row>
    <row r="42" spans="1:27" ht="24.75" customHeight="1" x14ac:dyDescent="0.2">
      <c r="A42" s="296" t="s">
        <v>189</v>
      </c>
      <c r="B42" s="297" t="s">
        <v>131</v>
      </c>
      <c r="C42" s="297"/>
      <c r="D42" s="297"/>
      <c r="E42" s="298">
        <f t="shared" si="0"/>
        <v>18939</v>
      </c>
      <c r="F42" s="298">
        <v>13463</v>
      </c>
      <c r="G42" s="298">
        <v>2087</v>
      </c>
      <c r="H42" s="298">
        <v>183</v>
      </c>
      <c r="I42" s="298"/>
      <c r="J42" s="298">
        <v>25</v>
      </c>
      <c r="K42" s="298">
        <v>1894</v>
      </c>
      <c r="L42" s="298">
        <v>1312</v>
      </c>
      <c r="M42" s="298">
        <f t="shared" si="1"/>
        <v>0</v>
      </c>
      <c r="N42" s="298"/>
      <c r="O42" s="298"/>
      <c r="P42" s="298"/>
      <c r="Q42" s="298"/>
      <c r="R42" s="298"/>
      <c r="S42" s="299">
        <v>58.16</v>
      </c>
      <c r="T42" s="298"/>
      <c r="U42" s="298"/>
      <c r="V42" s="299">
        <v>2.08</v>
      </c>
      <c r="W42" s="298"/>
      <c r="X42" s="298"/>
      <c r="Y42" s="300"/>
      <c r="AA42" s="149"/>
    </row>
    <row r="43" spans="1:27" ht="24" customHeight="1" x14ac:dyDescent="0.2">
      <c r="A43" s="296" t="s">
        <v>190</v>
      </c>
      <c r="B43" s="297" t="s">
        <v>132</v>
      </c>
      <c r="C43" s="297"/>
      <c r="D43" s="297"/>
      <c r="E43" s="298">
        <f t="shared" si="0"/>
        <v>20554</v>
      </c>
      <c r="F43" s="298">
        <v>10637</v>
      </c>
      <c r="G43" s="298">
        <v>3434</v>
      </c>
      <c r="H43" s="298">
        <v>680</v>
      </c>
      <c r="I43" s="298"/>
      <c r="J43" s="298">
        <v>84</v>
      </c>
      <c r="K43" s="298">
        <v>3517</v>
      </c>
      <c r="L43" s="298">
        <v>2286</v>
      </c>
      <c r="M43" s="298">
        <f t="shared" si="1"/>
        <v>0</v>
      </c>
      <c r="N43" s="298"/>
      <c r="O43" s="298"/>
      <c r="P43" s="298"/>
      <c r="Q43" s="298"/>
      <c r="R43" s="298"/>
      <c r="S43" s="299">
        <v>112.98</v>
      </c>
      <c r="T43" s="298"/>
      <c r="U43" s="298"/>
      <c r="V43" s="299">
        <v>2.12</v>
      </c>
      <c r="W43" s="298"/>
      <c r="X43" s="298"/>
      <c r="Y43" s="300"/>
      <c r="AA43" s="149"/>
    </row>
    <row r="44" spans="1:27" ht="25.5" customHeight="1" thickBot="1" x14ac:dyDescent="0.25">
      <c r="A44" s="313" t="s">
        <v>191</v>
      </c>
      <c r="B44" s="314" t="s">
        <v>192</v>
      </c>
      <c r="C44" s="315"/>
      <c r="D44" s="316"/>
      <c r="E44" s="317">
        <f t="shared" si="0"/>
        <v>49683</v>
      </c>
      <c r="F44" s="318">
        <v>24474</v>
      </c>
      <c r="G44" s="318">
        <v>6001</v>
      </c>
      <c r="H44" s="318">
        <v>8783</v>
      </c>
      <c r="I44" s="318"/>
      <c r="J44" s="318">
        <v>1061</v>
      </c>
      <c r="K44" s="318">
        <v>6983</v>
      </c>
      <c r="L44" s="319">
        <v>3442</v>
      </c>
      <c r="M44" s="320">
        <f t="shared" si="1"/>
        <v>0</v>
      </c>
      <c r="N44" s="318"/>
      <c r="O44" s="318"/>
      <c r="P44" s="318"/>
      <c r="Q44" s="318"/>
      <c r="R44" s="318"/>
      <c r="S44" s="321">
        <v>200.62</v>
      </c>
      <c r="T44" s="318"/>
      <c r="U44" s="318"/>
      <c r="V44" s="321">
        <v>27.33</v>
      </c>
      <c r="W44" s="318"/>
      <c r="X44" s="318"/>
      <c r="Y44" s="322"/>
      <c r="AA44" s="149"/>
    </row>
    <row r="45" spans="1:27" ht="13.5" hidden="1" thickBot="1" x14ac:dyDescent="0.25">
      <c r="A45" s="313"/>
      <c r="B45" s="314"/>
      <c r="C45" s="315"/>
      <c r="D45" s="316"/>
      <c r="E45" s="317">
        <f t="shared" si="0"/>
        <v>0</v>
      </c>
      <c r="F45" s="318"/>
      <c r="G45" s="318"/>
      <c r="H45" s="318"/>
      <c r="I45" s="318"/>
      <c r="J45" s="318"/>
      <c r="K45" s="318"/>
      <c r="L45" s="319"/>
      <c r="M45" s="323">
        <f t="shared" si="1"/>
        <v>0</v>
      </c>
      <c r="N45" s="298"/>
      <c r="O45" s="298"/>
      <c r="P45" s="298"/>
      <c r="Q45" s="298"/>
      <c r="R45" s="298"/>
      <c r="S45" s="299"/>
      <c r="T45" s="298"/>
      <c r="U45" s="298"/>
      <c r="V45" s="299"/>
      <c r="W45" s="298"/>
      <c r="X45" s="298"/>
      <c r="Y45" s="300">
        <f t="shared" ref="Y45:Y51" si="2">R45+T45+W45+X45+M45</f>
        <v>0</v>
      </c>
      <c r="AA45" s="149"/>
    </row>
    <row r="46" spans="1:27" ht="13.5" hidden="1" thickBot="1" x14ac:dyDescent="0.25">
      <c r="A46" s="313"/>
      <c r="B46" s="314"/>
      <c r="C46" s="315"/>
      <c r="D46" s="316"/>
      <c r="E46" s="317">
        <f t="shared" si="0"/>
        <v>0</v>
      </c>
      <c r="F46" s="318"/>
      <c r="G46" s="318"/>
      <c r="H46" s="318"/>
      <c r="I46" s="318"/>
      <c r="J46" s="318"/>
      <c r="K46" s="318"/>
      <c r="L46" s="319"/>
      <c r="M46" s="323">
        <f t="shared" si="1"/>
        <v>0</v>
      </c>
      <c r="N46" s="298"/>
      <c r="O46" s="298"/>
      <c r="P46" s="298"/>
      <c r="Q46" s="298"/>
      <c r="R46" s="298"/>
      <c r="S46" s="299"/>
      <c r="T46" s="298"/>
      <c r="U46" s="298"/>
      <c r="V46" s="299"/>
      <c r="W46" s="298"/>
      <c r="X46" s="298"/>
      <c r="Y46" s="300">
        <f t="shared" si="2"/>
        <v>0</v>
      </c>
      <c r="AA46" s="149"/>
    </row>
    <row r="47" spans="1:27" ht="13.5" hidden="1" thickBot="1" x14ac:dyDescent="0.25">
      <c r="A47" s="313"/>
      <c r="B47" s="314"/>
      <c r="C47" s="315"/>
      <c r="D47" s="316"/>
      <c r="E47" s="317">
        <f t="shared" si="0"/>
        <v>0</v>
      </c>
      <c r="F47" s="318"/>
      <c r="G47" s="318"/>
      <c r="H47" s="318"/>
      <c r="I47" s="318"/>
      <c r="J47" s="318"/>
      <c r="K47" s="318"/>
      <c r="L47" s="319"/>
      <c r="M47" s="323">
        <f t="shared" si="1"/>
        <v>0</v>
      </c>
      <c r="N47" s="298"/>
      <c r="O47" s="298"/>
      <c r="P47" s="298"/>
      <c r="Q47" s="298"/>
      <c r="R47" s="298"/>
      <c r="S47" s="299"/>
      <c r="T47" s="298"/>
      <c r="U47" s="298"/>
      <c r="V47" s="299"/>
      <c r="W47" s="298"/>
      <c r="X47" s="298"/>
      <c r="Y47" s="300">
        <f t="shared" si="2"/>
        <v>0</v>
      </c>
      <c r="AA47" s="149"/>
    </row>
    <row r="48" spans="1:27" ht="13.5" hidden="1" thickBot="1" x14ac:dyDescent="0.25">
      <c r="A48" s="313"/>
      <c r="B48" s="314"/>
      <c r="C48" s="315"/>
      <c r="D48" s="316"/>
      <c r="E48" s="317">
        <f t="shared" si="0"/>
        <v>0</v>
      </c>
      <c r="F48" s="318"/>
      <c r="G48" s="318"/>
      <c r="H48" s="318"/>
      <c r="I48" s="318"/>
      <c r="J48" s="318"/>
      <c r="K48" s="318"/>
      <c r="L48" s="319"/>
      <c r="M48" s="323">
        <f t="shared" si="1"/>
        <v>0</v>
      </c>
      <c r="N48" s="298"/>
      <c r="O48" s="298"/>
      <c r="P48" s="298"/>
      <c r="Q48" s="298"/>
      <c r="R48" s="298"/>
      <c r="S48" s="299"/>
      <c r="T48" s="298"/>
      <c r="U48" s="298"/>
      <c r="V48" s="299"/>
      <c r="W48" s="298"/>
      <c r="X48" s="298"/>
      <c r="Y48" s="300">
        <f t="shared" si="2"/>
        <v>0</v>
      </c>
      <c r="AA48" s="149"/>
    </row>
    <row r="49" spans="1:254" ht="13.5" hidden="1" thickBot="1" x14ac:dyDescent="0.25">
      <c r="A49" s="313"/>
      <c r="B49" s="314"/>
      <c r="C49" s="315"/>
      <c r="D49" s="316"/>
      <c r="E49" s="317">
        <f t="shared" si="0"/>
        <v>0</v>
      </c>
      <c r="F49" s="318"/>
      <c r="G49" s="318"/>
      <c r="H49" s="318"/>
      <c r="I49" s="318"/>
      <c r="J49" s="318"/>
      <c r="K49" s="318"/>
      <c r="L49" s="319"/>
      <c r="M49" s="323">
        <f t="shared" si="1"/>
        <v>0</v>
      </c>
      <c r="N49" s="298"/>
      <c r="O49" s="298"/>
      <c r="P49" s="298"/>
      <c r="Q49" s="298"/>
      <c r="R49" s="298"/>
      <c r="S49" s="299"/>
      <c r="T49" s="298"/>
      <c r="U49" s="298"/>
      <c r="V49" s="299"/>
      <c r="W49" s="298"/>
      <c r="X49" s="298"/>
      <c r="Y49" s="300">
        <f t="shared" si="2"/>
        <v>0</v>
      </c>
      <c r="AA49" s="149"/>
    </row>
    <row r="50" spans="1:254" ht="13.5" hidden="1" thickBot="1" x14ac:dyDescent="0.25">
      <c r="A50" s="313"/>
      <c r="B50" s="314"/>
      <c r="C50" s="315"/>
      <c r="D50" s="316"/>
      <c r="E50" s="317">
        <f t="shared" si="0"/>
        <v>0</v>
      </c>
      <c r="F50" s="318"/>
      <c r="G50" s="318"/>
      <c r="H50" s="318"/>
      <c r="I50" s="318"/>
      <c r="J50" s="318"/>
      <c r="K50" s="318"/>
      <c r="L50" s="319"/>
      <c r="M50" s="323">
        <f t="shared" si="1"/>
        <v>0</v>
      </c>
      <c r="N50" s="298"/>
      <c r="O50" s="298"/>
      <c r="P50" s="298"/>
      <c r="Q50" s="298"/>
      <c r="R50" s="298"/>
      <c r="S50" s="299"/>
      <c r="T50" s="298"/>
      <c r="U50" s="298"/>
      <c r="V50" s="299"/>
      <c r="W50" s="298"/>
      <c r="X50" s="298"/>
      <c r="Y50" s="300">
        <f t="shared" si="2"/>
        <v>0</v>
      </c>
      <c r="AA50" s="149"/>
    </row>
    <row r="51" spans="1:254" ht="13.5" hidden="1" thickBot="1" x14ac:dyDescent="0.25">
      <c r="A51" s="313"/>
      <c r="B51" s="314"/>
      <c r="C51" s="315"/>
      <c r="D51" s="316"/>
      <c r="E51" s="317">
        <f t="shared" si="0"/>
        <v>0</v>
      </c>
      <c r="F51" s="318"/>
      <c r="G51" s="318"/>
      <c r="H51" s="318"/>
      <c r="I51" s="318"/>
      <c r="J51" s="318"/>
      <c r="K51" s="318"/>
      <c r="L51" s="319"/>
      <c r="M51" s="324">
        <f t="shared" si="1"/>
        <v>0</v>
      </c>
      <c r="N51" s="325"/>
      <c r="O51" s="325"/>
      <c r="P51" s="325"/>
      <c r="Q51" s="325"/>
      <c r="R51" s="325"/>
      <c r="S51" s="326"/>
      <c r="T51" s="325"/>
      <c r="U51" s="325"/>
      <c r="V51" s="326"/>
      <c r="W51" s="325"/>
      <c r="X51" s="325"/>
      <c r="Y51" s="327">
        <f t="shared" si="2"/>
        <v>0</v>
      </c>
      <c r="Z51" s="149"/>
      <c r="AA51" s="149"/>
    </row>
    <row r="52" spans="1:254" ht="13.5" thickBot="1" x14ac:dyDescent="0.25">
      <c r="A52" s="141"/>
      <c r="B52" s="142" t="s">
        <v>92</v>
      </c>
      <c r="C52" s="143"/>
      <c r="D52" s="144"/>
      <c r="E52" s="145">
        <f t="shared" ref="E52:L52" si="3">SUM(E13:E51)</f>
        <v>4842427</v>
      </c>
      <c r="F52" s="145">
        <f t="shared" si="3"/>
        <v>2552060</v>
      </c>
      <c r="G52" s="145">
        <f t="shared" si="3"/>
        <v>526911</v>
      </c>
      <c r="H52" s="145">
        <f t="shared" si="3"/>
        <v>778678</v>
      </c>
      <c r="I52" s="145">
        <f t="shared" si="3"/>
        <v>0</v>
      </c>
      <c r="J52" s="145">
        <f t="shared" si="3"/>
        <v>121461</v>
      </c>
      <c r="K52" s="145">
        <f t="shared" si="3"/>
        <v>589125</v>
      </c>
      <c r="L52" s="146">
        <f t="shared" si="3"/>
        <v>395653</v>
      </c>
      <c r="M52" s="301">
        <f>Q52+P52+O52+N52</f>
        <v>9504679</v>
      </c>
      <c r="N52" s="147">
        <f>SUM(N13:N51)</f>
        <v>0</v>
      </c>
      <c r="O52" s="147">
        <v>7140792</v>
      </c>
      <c r="P52" s="147">
        <f>[5]ОБОР!F37</f>
        <v>0</v>
      </c>
      <c r="Q52" s="145">
        <v>2363887</v>
      </c>
      <c r="R52" s="302">
        <f>G52*$D$77</f>
        <v>0</v>
      </c>
      <c r="S52" s="303">
        <f>SUM(S13:S51)</f>
        <v>17691.62</v>
      </c>
      <c r="T52" s="302">
        <f>(H52-I52)*$D$78</f>
        <v>27253.730000000003</v>
      </c>
      <c r="U52" s="304">
        <f>J52*$D$77</f>
        <v>0</v>
      </c>
      <c r="V52" s="303">
        <f>SUM(V13:V51)</f>
        <v>3019.9700000000003</v>
      </c>
      <c r="W52" s="302">
        <f>(R52+U52)*$D$83</f>
        <v>0</v>
      </c>
      <c r="X52" s="302">
        <f>(R52+U52)*$D$84</f>
        <v>0</v>
      </c>
      <c r="Y52" s="148"/>
      <c r="Z52" s="149"/>
      <c r="AA52" s="149"/>
    </row>
    <row r="53" spans="1:254" ht="13.5" x14ac:dyDescent="0.2">
      <c r="A53" s="150" t="s">
        <v>93</v>
      </c>
      <c r="B53" s="151" t="s">
        <v>123</v>
      </c>
      <c r="C53" s="152"/>
      <c r="D53" s="153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5"/>
      <c r="AA53" s="149"/>
    </row>
    <row r="54" spans="1:254" ht="13.5" thickBot="1" x14ac:dyDescent="0.25">
      <c r="A54" s="156"/>
      <c r="B54" s="157" t="s">
        <v>94</v>
      </c>
      <c r="C54" s="158"/>
      <c r="D54" s="159"/>
      <c r="E54" s="160">
        <f>E52+E53</f>
        <v>4842427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1"/>
      <c r="AA54" s="149"/>
    </row>
    <row r="55" spans="1:254" x14ac:dyDescent="0.2">
      <c r="A55" s="162"/>
      <c r="B55" s="163" t="s">
        <v>95</v>
      </c>
      <c r="C55" s="164"/>
      <c r="D55" s="165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7"/>
      <c r="T55" s="166"/>
      <c r="U55" s="166"/>
      <c r="V55" s="167"/>
      <c r="W55" s="166"/>
      <c r="X55" s="166"/>
      <c r="Y55" s="168"/>
      <c r="Z55" s="149"/>
      <c r="AA55" s="149"/>
    </row>
    <row r="56" spans="1:254" ht="13.5" x14ac:dyDescent="0.2">
      <c r="A56" s="156" t="s">
        <v>93</v>
      </c>
      <c r="B56" s="169" t="s">
        <v>96</v>
      </c>
      <c r="C56" s="170"/>
      <c r="D56" s="171"/>
      <c r="E56" s="172">
        <f>E54*D79</f>
        <v>307494.11450000003</v>
      </c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3"/>
      <c r="Z56" s="149"/>
      <c r="AA56" s="149"/>
    </row>
    <row r="57" spans="1:254" ht="38.25" x14ac:dyDescent="0.2">
      <c r="A57" s="156" t="s">
        <v>93</v>
      </c>
      <c r="B57" s="174" t="s">
        <v>97</v>
      </c>
      <c r="C57" s="175"/>
      <c r="D57" s="176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7"/>
      <c r="Z57" s="178"/>
      <c r="AA57" s="149"/>
      <c r="AB57" s="178"/>
      <c r="AC57" s="178"/>
      <c r="AD57" s="178"/>
      <c r="AE57" s="178"/>
      <c r="AF57" s="178"/>
      <c r="AG57" s="178"/>
      <c r="AH57" s="178"/>
      <c r="AI57" s="178"/>
      <c r="AJ57" s="178"/>
      <c r="AK57" s="178"/>
      <c r="AL57" s="178"/>
      <c r="AM57" s="178"/>
      <c r="AN57" s="178"/>
      <c r="AO57" s="178"/>
      <c r="AP57" s="178"/>
      <c r="AQ57" s="178"/>
      <c r="AR57" s="178"/>
      <c r="AS57" s="178"/>
      <c r="AT57" s="178"/>
      <c r="AU57" s="178"/>
      <c r="AV57" s="178"/>
      <c r="AW57" s="178"/>
      <c r="AX57" s="178"/>
      <c r="AY57" s="178"/>
      <c r="AZ57" s="178"/>
      <c r="BA57" s="178"/>
      <c r="BB57" s="178"/>
      <c r="BC57" s="178"/>
      <c r="BD57" s="178"/>
      <c r="BE57" s="178"/>
      <c r="BF57" s="178"/>
      <c r="BG57" s="178"/>
      <c r="BH57" s="178"/>
      <c r="BI57" s="178"/>
      <c r="BJ57" s="178"/>
      <c r="BK57" s="178"/>
      <c r="BL57" s="178"/>
      <c r="BM57" s="178"/>
      <c r="BN57" s="178"/>
      <c r="BO57" s="178"/>
      <c r="BP57" s="178"/>
      <c r="BQ57" s="178"/>
      <c r="BR57" s="178"/>
      <c r="BS57" s="178"/>
      <c r="BT57" s="178"/>
      <c r="BU57" s="178"/>
      <c r="BV57" s="178"/>
      <c r="BW57" s="178"/>
      <c r="BX57" s="178"/>
      <c r="BY57" s="178"/>
      <c r="BZ57" s="178"/>
      <c r="CA57" s="178"/>
      <c r="CB57" s="178"/>
      <c r="CC57" s="178"/>
      <c r="CD57" s="178"/>
      <c r="CE57" s="178"/>
      <c r="CF57" s="178"/>
      <c r="CG57" s="178"/>
      <c r="CH57" s="178"/>
      <c r="CI57" s="178"/>
      <c r="CJ57" s="178"/>
      <c r="CK57" s="178"/>
      <c r="CL57" s="178"/>
      <c r="CM57" s="178"/>
      <c r="CN57" s="178"/>
      <c r="CO57" s="178"/>
      <c r="CP57" s="178"/>
      <c r="CQ57" s="178"/>
      <c r="CR57" s="178"/>
      <c r="CS57" s="178"/>
      <c r="CT57" s="178"/>
      <c r="CU57" s="178"/>
      <c r="CV57" s="178"/>
      <c r="CW57" s="178"/>
      <c r="CX57" s="178"/>
      <c r="CY57" s="178"/>
      <c r="CZ57" s="178"/>
      <c r="DA57" s="178"/>
      <c r="DB57" s="178"/>
      <c r="DC57" s="178"/>
      <c r="DD57" s="178"/>
      <c r="DE57" s="178"/>
      <c r="DF57" s="178"/>
      <c r="DG57" s="178"/>
      <c r="DH57" s="178"/>
      <c r="DI57" s="178"/>
      <c r="DJ57" s="178"/>
      <c r="DK57" s="178"/>
      <c r="DL57" s="178"/>
      <c r="DM57" s="178"/>
      <c r="DN57" s="178"/>
      <c r="DO57" s="178"/>
      <c r="DP57" s="178"/>
      <c r="DQ57" s="178"/>
      <c r="DR57" s="178"/>
      <c r="DS57" s="178"/>
      <c r="DT57" s="178"/>
      <c r="DU57" s="178"/>
      <c r="DV57" s="178"/>
      <c r="DW57" s="178"/>
      <c r="DX57" s="178"/>
      <c r="DY57" s="178"/>
      <c r="DZ57" s="178"/>
      <c r="EA57" s="178"/>
      <c r="EB57" s="178"/>
      <c r="EC57" s="178"/>
      <c r="ED57" s="178"/>
      <c r="EE57" s="178"/>
      <c r="EF57" s="178"/>
      <c r="EG57" s="178"/>
      <c r="EH57" s="178"/>
      <c r="EI57" s="178"/>
      <c r="EJ57" s="178"/>
      <c r="EK57" s="178"/>
      <c r="EL57" s="178"/>
      <c r="EM57" s="178"/>
      <c r="EN57" s="178"/>
      <c r="EO57" s="178"/>
      <c r="EP57" s="178"/>
      <c r="EQ57" s="178"/>
      <c r="ER57" s="178"/>
      <c r="ES57" s="178"/>
      <c r="ET57" s="178"/>
      <c r="EU57" s="178"/>
      <c r="EV57" s="178"/>
      <c r="EW57" s="178"/>
      <c r="EX57" s="178"/>
      <c r="EY57" s="178"/>
      <c r="EZ57" s="178"/>
      <c r="FA57" s="178"/>
      <c r="FB57" s="178"/>
      <c r="FC57" s="178"/>
      <c r="FD57" s="178"/>
      <c r="FE57" s="178"/>
      <c r="FF57" s="178"/>
      <c r="FG57" s="178"/>
      <c r="FH57" s="178"/>
      <c r="FI57" s="178"/>
      <c r="FJ57" s="178"/>
      <c r="FK57" s="178"/>
      <c r="FL57" s="178"/>
      <c r="FM57" s="178"/>
      <c r="FN57" s="178"/>
      <c r="FO57" s="178"/>
      <c r="FP57" s="178"/>
      <c r="FQ57" s="178"/>
      <c r="FR57" s="178"/>
      <c r="FS57" s="178"/>
      <c r="FT57" s="178"/>
      <c r="FU57" s="178"/>
      <c r="FV57" s="178"/>
      <c r="FW57" s="178"/>
      <c r="FX57" s="178"/>
      <c r="FY57" s="178"/>
      <c r="FZ57" s="178"/>
      <c r="GA57" s="178"/>
      <c r="GB57" s="178"/>
      <c r="GC57" s="178"/>
      <c r="GD57" s="178"/>
      <c r="GE57" s="178"/>
      <c r="GF57" s="178"/>
      <c r="GG57" s="178"/>
      <c r="GH57" s="178"/>
      <c r="GI57" s="178"/>
      <c r="GJ57" s="178"/>
      <c r="GK57" s="178"/>
      <c r="GL57" s="178"/>
      <c r="GM57" s="178"/>
      <c r="GN57" s="178"/>
      <c r="GO57" s="178"/>
      <c r="GP57" s="178"/>
      <c r="GQ57" s="178"/>
      <c r="GR57" s="178"/>
      <c r="GS57" s="178"/>
      <c r="GT57" s="178"/>
      <c r="GU57" s="178"/>
      <c r="GV57" s="178"/>
      <c r="GW57" s="178"/>
      <c r="GX57" s="178"/>
      <c r="GY57" s="178"/>
      <c r="GZ57" s="178"/>
      <c r="HA57" s="178"/>
      <c r="HB57" s="178"/>
      <c r="HC57" s="178"/>
      <c r="HD57" s="178"/>
      <c r="HE57" s="178"/>
      <c r="HF57" s="178"/>
      <c r="HG57" s="178"/>
      <c r="HH57" s="178"/>
      <c r="HI57" s="178"/>
      <c r="HJ57" s="178"/>
      <c r="HK57" s="178"/>
      <c r="HL57" s="178"/>
      <c r="HM57" s="178"/>
      <c r="HN57" s="178"/>
      <c r="HO57" s="178"/>
      <c r="HP57" s="178"/>
      <c r="HQ57" s="178"/>
      <c r="HR57" s="178"/>
      <c r="HS57" s="178"/>
      <c r="HT57" s="178"/>
      <c r="HU57" s="178"/>
      <c r="HV57" s="178"/>
      <c r="HW57" s="178"/>
      <c r="HX57" s="178"/>
      <c r="HY57" s="178"/>
      <c r="HZ57" s="178"/>
      <c r="IA57" s="178"/>
      <c r="IB57" s="178"/>
      <c r="IC57" s="178"/>
      <c r="ID57" s="178"/>
      <c r="IE57" s="178"/>
      <c r="IF57" s="178"/>
      <c r="IG57" s="178"/>
      <c r="IH57" s="178"/>
      <c r="II57" s="178"/>
      <c r="IJ57" s="178"/>
      <c r="IK57" s="178"/>
      <c r="IL57" s="178"/>
      <c r="IM57" s="178"/>
      <c r="IN57" s="178"/>
      <c r="IO57" s="178"/>
      <c r="IP57" s="178"/>
      <c r="IQ57" s="178"/>
      <c r="IR57" s="178"/>
      <c r="IS57" s="178"/>
      <c r="IT57" s="178"/>
    </row>
    <row r="58" spans="1:254" ht="25.5" x14ac:dyDescent="0.2">
      <c r="A58" s="156"/>
      <c r="B58" s="179" t="s">
        <v>98</v>
      </c>
      <c r="C58" s="180"/>
      <c r="D58" s="181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82"/>
      <c r="AA58" s="149"/>
    </row>
    <row r="59" spans="1:254" ht="25.5" x14ac:dyDescent="0.2">
      <c r="A59" s="183"/>
      <c r="B59" s="184" t="s">
        <v>99</v>
      </c>
      <c r="C59" s="185"/>
      <c r="D59" s="186"/>
      <c r="E59" s="172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3"/>
      <c r="AA59" s="149"/>
    </row>
    <row r="60" spans="1:254" x14ac:dyDescent="0.2">
      <c r="A60" s="156"/>
      <c r="B60" s="187" t="s">
        <v>100</v>
      </c>
      <c r="C60" s="188"/>
      <c r="D60" s="189"/>
      <c r="E60" s="172">
        <f>E56+E57+E58+E59</f>
        <v>307494.11450000003</v>
      </c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7"/>
    </row>
    <row r="61" spans="1:254" ht="13.5" thickBot="1" x14ac:dyDescent="0.25">
      <c r="A61" s="190"/>
      <c r="B61" s="191" t="s">
        <v>101</v>
      </c>
      <c r="C61" s="192"/>
      <c r="D61" s="193"/>
      <c r="E61" s="194">
        <f>E54+E60</f>
        <v>5149921.1145000001</v>
      </c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5"/>
    </row>
    <row r="62" spans="1:254" ht="13.5" x14ac:dyDescent="0.2">
      <c r="A62" s="150" t="s">
        <v>93</v>
      </c>
      <c r="B62" s="196" t="s">
        <v>102</v>
      </c>
      <c r="C62" s="197"/>
      <c r="D62" s="198"/>
      <c r="E62" s="199"/>
      <c r="F62" s="199"/>
      <c r="G62" s="199"/>
      <c r="H62" s="199"/>
      <c r="I62" s="199"/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200"/>
      <c r="Y62" s="201"/>
      <c r="Z62" s="149"/>
    </row>
    <row r="63" spans="1:254" ht="13.5" thickBot="1" x14ac:dyDescent="0.25">
      <c r="A63" s="202"/>
      <c r="B63" s="203" t="s">
        <v>103</v>
      </c>
      <c r="C63" s="204"/>
      <c r="D63" s="205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206"/>
      <c r="U63" s="206"/>
      <c r="V63" s="206"/>
      <c r="W63" s="206"/>
      <c r="X63" s="207"/>
      <c r="Y63" s="208"/>
    </row>
    <row r="64" spans="1:254" x14ac:dyDescent="0.2">
      <c r="A64" s="209"/>
      <c r="B64" s="210" t="s">
        <v>104</v>
      </c>
      <c r="C64" s="211"/>
      <c r="D64" s="211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3">
        <f>Y63</f>
        <v>0</v>
      </c>
    </row>
    <row r="65" spans="1:26" x14ac:dyDescent="0.2">
      <c r="A65" s="214"/>
      <c r="B65" s="215" t="s">
        <v>105</v>
      </c>
      <c r="C65" s="216"/>
      <c r="D65" s="216"/>
      <c r="E65" s="217"/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8"/>
      <c r="S65" s="218"/>
      <c r="T65" s="218"/>
      <c r="U65" s="218"/>
      <c r="V65" s="218"/>
      <c r="W65" s="218"/>
      <c r="X65" s="218"/>
      <c r="Y65" s="219">
        <f>Y64*0.18</f>
        <v>0</v>
      </c>
    </row>
    <row r="66" spans="1:26" ht="13.5" thickBot="1" x14ac:dyDescent="0.25">
      <c r="A66" s="220"/>
      <c r="B66" s="221" t="s">
        <v>106</v>
      </c>
      <c r="C66" s="222"/>
      <c r="D66" s="222"/>
      <c r="E66" s="223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24">
        <f>Y64+Y65</f>
        <v>0</v>
      </c>
    </row>
    <row r="67" spans="1:26" x14ac:dyDescent="0.2">
      <c r="A67" s="3"/>
      <c r="B67" s="225"/>
      <c r="C67" s="226"/>
      <c r="D67" s="226"/>
      <c r="E67" s="226"/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7"/>
      <c r="U67" s="227"/>
      <c r="V67" s="227"/>
      <c r="W67" s="227"/>
      <c r="X67" s="227"/>
      <c r="Y67" s="227"/>
      <c r="Z67" s="227"/>
    </row>
    <row r="68" spans="1:26" s="5" customFormat="1" x14ac:dyDescent="0.2">
      <c r="A68" s="228"/>
      <c r="B68" s="355"/>
      <c r="C68" s="356"/>
      <c r="D68" s="359" t="s">
        <v>107</v>
      </c>
      <c r="E68" s="361" t="s">
        <v>108</v>
      </c>
      <c r="F68" s="362"/>
      <c r="G68" s="362"/>
      <c r="H68" s="229"/>
      <c r="I68" s="229"/>
      <c r="K68" s="363"/>
      <c r="L68" s="363"/>
      <c r="M68" s="363"/>
      <c r="N68" s="363"/>
      <c r="O68" s="363"/>
      <c r="P68" s="363"/>
      <c r="Q68" s="363"/>
      <c r="R68" s="363"/>
      <c r="S68" s="363"/>
      <c r="T68" s="363"/>
      <c r="U68" s="363"/>
      <c r="V68" s="363"/>
      <c r="W68" s="363"/>
    </row>
    <row r="69" spans="1:26" s="5" customFormat="1" x14ac:dyDescent="0.2">
      <c r="A69" s="228"/>
      <c r="B69" s="357"/>
      <c r="C69" s="358"/>
      <c r="D69" s="360"/>
      <c r="E69" s="230">
        <v>2015</v>
      </c>
      <c r="F69" s="230">
        <v>2016</v>
      </c>
      <c r="G69" s="231">
        <v>2017</v>
      </c>
      <c r="H69" s="232"/>
      <c r="I69" s="232"/>
      <c r="J69" s="232"/>
      <c r="K69" s="363"/>
      <c r="L69" s="363"/>
      <c r="M69" s="363"/>
      <c r="N69" s="363"/>
      <c r="O69" s="363"/>
      <c r="P69" s="363"/>
      <c r="Q69" s="363"/>
      <c r="R69" s="363"/>
      <c r="S69" s="363"/>
      <c r="T69" s="363"/>
      <c r="U69" s="363"/>
      <c r="V69" s="363"/>
      <c r="W69" s="363"/>
    </row>
    <row r="70" spans="1:26" s="5" customFormat="1" ht="36" customHeight="1" x14ac:dyDescent="0.2">
      <c r="A70" s="228"/>
      <c r="B70" s="364" t="s">
        <v>109</v>
      </c>
      <c r="C70" s="365"/>
      <c r="D70" s="233"/>
      <c r="E70" s="234"/>
      <c r="F70" s="234"/>
      <c r="G70" s="234"/>
      <c r="H70" s="235"/>
      <c r="I70" s="235"/>
      <c r="J70" s="235"/>
      <c r="K70" s="236"/>
      <c r="L70" s="235"/>
      <c r="M70" s="237"/>
      <c r="N70" s="237"/>
      <c r="O70" s="238"/>
      <c r="P70" s="237"/>
      <c r="Q70" s="237"/>
      <c r="R70" s="7"/>
      <c r="S70" s="328"/>
      <c r="T70" s="7"/>
      <c r="U70" s="328"/>
      <c r="V70" s="7"/>
      <c r="W70" s="7"/>
      <c r="X70" s="329"/>
      <c r="Y70" s="330"/>
    </row>
    <row r="71" spans="1:26" s="5" customFormat="1" ht="13.5" x14ac:dyDescent="0.25">
      <c r="A71" s="239"/>
      <c r="B71" s="240"/>
      <c r="C71" s="241"/>
      <c r="D71" s="241"/>
      <c r="E71" s="241"/>
      <c r="F71" s="239"/>
      <c r="G71" s="239"/>
      <c r="H71" s="122"/>
      <c r="I71" s="122"/>
      <c r="J71" s="122"/>
      <c r="K71" s="122"/>
      <c r="L71" s="122"/>
      <c r="M71" s="242"/>
      <c r="N71" s="242"/>
      <c r="O71" s="242"/>
      <c r="P71" s="242"/>
      <c r="Q71" s="243"/>
      <c r="R71" s="244"/>
      <c r="S71" s="238"/>
      <c r="T71" s="244"/>
      <c r="U71" s="238"/>
      <c r="V71" s="236"/>
      <c r="W71" s="7"/>
      <c r="X71" s="7"/>
      <c r="Y71" s="7"/>
    </row>
    <row r="72" spans="1:26" s="5" customFormat="1" ht="13.5" x14ac:dyDescent="0.25">
      <c r="A72" s="245" t="s">
        <v>122</v>
      </c>
      <c r="B72" s="245"/>
      <c r="C72" s="245"/>
      <c r="D72" s="245"/>
      <c r="E72" s="245"/>
      <c r="F72" s="239"/>
      <c r="G72" s="239"/>
      <c r="H72" s="122"/>
      <c r="I72" s="122"/>
      <c r="J72" s="122"/>
      <c r="K72" s="122"/>
      <c r="L72" s="122"/>
      <c r="M72" s="242"/>
      <c r="N72" s="242"/>
      <c r="O72" s="242"/>
      <c r="P72" s="242"/>
      <c r="Q72" s="243"/>
      <c r="R72" s="244"/>
      <c r="S72" s="305"/>
      <c r="T72" s="244"/>
      <c r="U72" s="238"/>
      <c r="V72" s="236"/>
      <c r="W72" s="7"/>
      <c r="X72" s="7"/>
      <c r="Y72" s="7"/>
    </row>
    <row r="73" spans="1:26" ht="13.5" thickBot="1" x14ac:dyDescent="0.25">
      <c r="A73" s="245"/>
      <c r="B73" s="245"/>
      <c r="C73" s="245"/>
      <c r="D73" s="245"/>
      <c r="E73" s="245"/>
      <c r="F73" s="245"/>
      <c r="G73" s="1"/>
      <c r="H73" s="3"/>
      <c r="I73" s="3"/>
      <c r="J73" s="246"/>
      <c r="K73" s="3"/>
      <c r="L73" s="3"/>
      <c r="M73" s="3"/>
      <c r="N73" s="3"/>
      <c r="O73" s="3"/>
      <c r="P73" s="3"/>
      <c r="Q73" s="3"/>
      <c r="R73" s="247"/>
      <c r="S73" s="247"/>
      <c r="T73" s="247"/>
      <c r="U73" s="247"/>
      <c r="V73" s="247"/>
      <c r="W73" s="247"/>
      <c r="X73" s="247"/>
      <c r="Y73" s="248"/>
      <c r="Z73" s="249"/>
    </row>
    <row r="74" spans="1:26" ht="13.5" thickBot="1" x14ac:dyDescent="0.25">
      <c r="A74" s="250" t="s">
        <v>110</v>
      </c>
      <c r="B74" s="251" t="s">
        <v>1</v>
      </c>
      <c r="C74" s="252" t="s">
        <v>2</v>
      </c>
      <c r="D74" s="253" t="s">
        <v>111</v>
      </c>
      <c r="E74" s="254"/>
      <c r="F74" s="254"/>
      <c r="G74" s="254"/>
      <c r="I74" s="255"/>
      <c r="J74" s="255"/>
      <c r="K74" s="255"/>
      <c r="L74" s="255"/>
      <c r="M74" s="247"/>
      <c r="N74" s="247"/>
      <c r="O74" s="247"/>
      <c r="P74" s="247"/>
      <c r="R74" s="331"/>
      <c r="S74" s="331"/>
      <c r="T74" s="331"/>
      <c r="U74" s="331"/>
      <c r="V74" s="331"/>
      <c r="W74" s="331"/>
      <c r="X74" s="331"/>
      <c r="Y74" s="331"/>
    </row>
    <row r="75" spans="1:26" ht="15.75" x14ac:dyDescent="0.25">
      <c r="A75" s="256"/>
      <c r="B75" s="257" t="s">
        <v>112</v>
      </c>
      <c r="C75" s="258" t="s">
        <v>113</v>
      </c>
      <c r="D75" s="259">
        <f>R52/S52</f>
        <v>0</v>
      </c>
      <c r="E75" s="254"/>
      <c r="F75" s="254"/>
      <c r="G75" s="254"/>
      <c r="I75" s="255"/>
      <c r="J75" s="255"/>
      <c r="K75" s="255"/>
      <c r="L75" s="255"/>
      <c r="M75" s="247"/>
      <c r="N75" s="247"/>
      <c r="O75" s="247"/>
      <c r="P75" s="247"/>
      <c r="R75" s="332"/>
      <c r="S75" s="333"/>
      <c r="T75" s="331"/>
      <c r="U75" s="331"/>
      <c r="V75" s="331"/>
      <c r="W75" s="331"/>
      <c r="X75" s="331"/>
      <c r="Y75" s="331"/>
    </row>
    <row r="76" spans="1:26" ht="15.75" x14ac:dyDescent="0.25">
      <c r="A76" s="260">
        <v>1</v>
      </c>
      <c r="B76" s="261" t="s">
        <v>114</v>
      </c>
      <c r="C76" s="262"/>
      <c r="D76" s="307"/>
      <c r="E76" s="263"/>
      <c r="F76" s="263"/>
      <c r="G76" s="263"/>
      <c r="I76" s="263"/>
      <c r="J76" s="263"/>
      <c r="K76" s="263"/>
      <c r="L76" s="263"/>
      <c r="M76" s="247"/>
      <c r="N76" s="247"/>
      <c r="O76" s="247"/>
      <c r="P76" s="247"/>
      <c r="R76" s="306"/>
      <c r="S76" s="306"/>
    </row>
    <row r="77" spans="1:26" ht="25.5" x14ac:dyDescent="0.25">
      <c r="A77" s="260">
        <v>2</v>
      </c>
      <c r="B77" s="264" t="s">
        <v>115</v>
      </c>
      <c r="C77" s="262"/>
      <c r="D77" s="307"/>
      <c r="E77" s="265"/>
      <c r="F77" s="266"/>
      <c r="G77" s="266"/>
      <c r="I77" s="267"/>
      <c r="J77" s="267"/>
      <c r="K77" s="267"/>
      <c r="L77" s="267"/>
      <c r="M77" s="247"/>
      <c r="N77" s="247"/>
      <c r="O77" s="247"/>
      <c r="P77" s="247"/>
      <c r="R77" s="306"/>
      <c r="S77" s="306"/>
    </row>
    <row r="78" spans="1:26" x14ac:dyDescent="0.2">
      <c r="A78" s="260">
        <v>3</v>
      </c>
      <c r="B78" s="261" t="s">
        <v>58</v>
      </c>
      <c r="C78" s="262" t="s">
        <v>4</v>
      </c>
      <c r="D78" s="268">
        <v>3.5000000000000003E-2</v>
      </c>
      <c r="E78" s="269"/>
      <c r="F78" s="269"/>
      <c r="G78" s="269"/>
      <c r="H78" s="247"/>
      <c r="I78" s="247"/>
      <c r="J78" s="247"/>
      <c r="K78" s="247"/>
      <c r="L78" s="247"/>
      <c r="M78" s="247"/>
      <c r="N78" s="247"/>
      <c r="O78" s="247"/>
      <c r="P78" s="247"/>
      <c r="Q78" s="247"/>
    </row>
    <row r="79" spans="1:26" x14ac:dyDescent="0.2">
      <c r="A79" s="260">
        <v>4</v>
      </c>
      <c r="B79" s="270" t="s">
        <v>116</v>
      </c>
      <c r="C79" s="262" t="s">
        <v>4</v>
      </c>
      <c r="D79" s="271">
        <v>6.3500000000000001E-2</v>
      </c>
      <c r="E79" s="272"/>
      <c r="F79" s="272"/>
      <c r="G79" s="272"/>
    </row>
    <row r="80" spans="1:26" ht="38.25" x14ac:dyDescent="0.2">
      <c r="A80" s="260">
        <v>5</v>
      </c>
      <c r="B80" s="273" t="s">
        <v>117</v>
      </c>
      <c r="C80" s="262" t="s">
        <v>4</v>
      </c>
      <c r="D80" s="268">
        <v>1.4999999999999999E-2</v>
      </c>
      <c r="E80" s="272"/>
      <c r="F80" s="272"/>
      <c r="G80" s="272"/>
    </row>
    <row r="81" spans="1:22" x14ac:dyDescent="0.2">
      <c r="A81" s="260">
        <v>6</v>
      </c>
      <c r="B81" s="270" t="s">
        <v>118</v>
      </c>
      <c r="C81" s="262" t="s">
        <v>4</v>
      </c>
      <c r="D81" s="268">
        <v>1.4999999999999999E-2</v>
      </c>
      <c r="E81" s="272"/>
      <c r="F81" s="272"/>
      <c r="G81" s="272"/>
    </row>
    <row r="82" spans="1:22" x14ac:dyDescent="0.2">
      <c r="A82" s="260">
        <v>7</v>
      </c>
      <c r="B82" s="261" t="s">
        <v>119</v>
      </c>
      <c r="C82" s="262" t="s">
        <v>4</v>
      </c>
      <c r="D82" s="308">
        <f>K52*0.85/(G52+J52)</f>
        <v>0.77232861690511001</v>
      </c>
      <c r="E82" s="269"/>
      <c r="F82" s="274"/>
      <c r="G82" s="274"/>
      <c r="I82" s="247"/>
      <c r="J82" s="247"/>
      <c r="K82" s="247"/>
      <c r="L82" s="247"/>
      <c r="M82" s="247"/>
      <c r="N82" s="247"/>
      <c r="O82" s="247"/>
      <c r="P82" s="247"/>
    </row>
    <row r="83" spans="1:22" x14ac:dyDescent="0.2">
      <c r="A83" s="260">
        <v>8</v>
      </c>
      <c r="B83" s="261" t="s">
        <v>120</v>
      </c>
      <c r="C83" s="262" t="s">
        <v>4</v>
      </c>
      <c r="D83" s="308">
        <f>IF(L52*0.8/(G52+J52)&gt;=0.5,0.5,L52*0.8/(G52+J52))</f>
        <v>0.48818024220663447</v>
      </c>
      <c r="E83" s="269"/>
      <c r="F83" s="274"/>
      <c r="G83" s="275"/>
      <c r="I83" s="247"/>
      <c r="J83" s="247"/>
      <c r="K83" s="247"/>
      <c r="L83" s="247"/>
      <c r="M83" s="247"/>
      <c r="N83" s="247"/>
      <c r="O83" s="247"/>
      <c r="P83" s="247"/>
    </row>
    <row r="84" spans="1:22" ht="13.5" thickBot="1" x14ac:dyDescent="0.25">
      <c r="A84" s="276">
        <v>9</v>
      </c>
      <c r="B84" s="277" t="s">
        <v>91</v>
      </c>
      <c r="C84" s="278" t="s">
        <v>121</v>
      </c>
      <c r="D84" s="279"/>
      <c r="E84" s="272"/>
      <c r="F84" s="272"/>
      <c r="G84" s="272"/>
    </row>
    <row r="85" spans="1:22" ht="15.75" x14ac:dyDescent="0.25">
      <c r="A85" s="272"/>
      <c r="B85" s="280"/>
      <c r="C85" s="281"/>
      <c r="D85" s="281"/>
      <c r="E85" s="282"/>
      <c r="F85" s="281"/>
      <c r="G85" s="281"/>
      <c r="H85" s="283"/>
    </row>
    <row r="86" spans="1:22" x14ac:dyDescent="0.2">
      <c r="B86" s="284"/>
      <c r="D86" s="285"/>
    </row>
    <row r="87" spans="1:22" x14ac:dyDescent="0.2">
      <c r="B87" s="39" t="s">
        <v>5</v>
      </c>
      <c r="D87" s="39" t="s">
        <v>6</v>
      </c>
      <c r="F87" s="366" t="s">
        <v>7</v>
      </c>
      <c r="G87" s="366"/>
    </row>
    <row r="88" spans="1:22" x14ac:dyDescent="0.2">
      <c r="G88" s="367" t="s">
        <v>8</v>
      </c>
      <c r="H88" s="367"/>
    </row>
    <row r="90" spans="1:22" x14ac:dyDescent="0.2">
      <c r="V90" s="286"/>
    </row>
    <row r="91" spans="1:22" x14ac:dyDescent="0.2">
      <c r="A91" s="260">
        <v>7</v>
      </c>
      <c r="B91" s="261" t="s">
        <v>119</v>
      </c>
      <c r="C91" s="262" t="s">
        <v>4</v>
      </c>
      <c r="D91" s="308" t="e">
        <f>K60*0.85/(G60+J60)</f>
        <v>#DIV/0!</v>
      </c>
      <c r="E91" s="269"/>
      <c r="F91" s="274"/>
      <c r="G91" s="274"/>
      <c r="I91" s="247"/>
      <c r="J91" s="247"/>
      <c r="K91" s="247"/>
      <c r="L91" s="247"/>
      <c r="M91" s="247"/>
      <c r="N91" s="247"/>
      <c r="O91" s="247"/>
      <c r="P91" s="247"/>
    </row>
    <row r="92" spans="1:22" x14ac:dyDescent="0.2">
      <c r="A92" s="260">
        <v>8</v>
      </c>
      <c r="B92" s="261" t="s">
        <v>120</v>
      </c>
      <c r="C92" s="262" t="s">
        <v>4</v>
      </c>
      <c r="D92" s="308" t="e">
        <f>IF(L60*0.8/(G60+J60)&gt;=0.5,0.5,L60*0.8/(G60+J60))</f>
        <v>#DIV/0!</v>
      </c>
      <c r="E92" s="269"/>
      <c r="F92" s="274"/>
      <c r="G92" s="275"/>
      <c r="I92" s="247"/>
      <c r="J92" s="247"/>
      <c r="K92" s="247"/>
      <c r="L92" s="247"/>
      <c r="M92" s="247"/>
      <c r="N92" s="247"/>
      <c r="O92" s="247"/>
      <c r="P92" s="247"/>
    </row>
    <row r="93" spans="1:22" ht="13.5" thickBot="1" x14ac:dyDescent="0.25">
      <c r="A93" s="276">
        <v>9</v>
      </c>
      <c r="B93" s="277" t="s">
        <v>91</v>
      </c>
      <c r="C93" s="278" t="s">
        <v>121</v>
      </c>
      <c r="D93" s="279"/>
      <c r="E93" s="272"/>
      <c r="F93" s="272"/>
      <c r="G93" s="272"/>
    </row>
    <row r="94" spans="1:22" ht="15.75" x14ac:dyDescent="0.25">
      <c r="A94" s="272"/>
      <c r="B94" s="280"/>
      <c r="C94" s="281"/>
      <c r="D94" s="281"/>
      <c r="E94" s="282"/>
      <c r="F94" s="281"/>
      <c r="G94" s="281"/>
      <c r="H94" s="283"/>
    </row>
    <row r="95" spans="1:22" x14ac:dyDescent="0.2">
      <c r="B95" s="284"/>
      <c r="D95" s="285"/>
    </row>
    <row r="96" spans="1:22" x14ac:dyDescent="0.2">
      <c r="B96" s="39" t="s">
        <v>5</v>
      </c>
      <c r="D96" s="39" t="s">
        <v>6</v>
      </c>
      <c r="F96" s="366" t="s">
        <v>7</v>
      </c>
      <c r="G96" s="366"/>
    </row>
    <row r="97" spans="2:22" x14ac:dyDescent="0.2">
      <c r="G97" s="367" t="s">
        <v>8</v>
      </c>
      <c r="H97" s="367"/>
    </row>
    <row r="99" spans="2:22" x14ac:dyDescent="0.2">
      <c r="V99" s="286"/>
    </row>
    <row r="100" spans="2:22" x14ac:dyDescent="0.2">
      <c r="U100" s="149"/>
      <c r="V100" s="287"/>
    </row>
    <row r="102" spans="2:22" x14ac:dyDescent="0.2">
      <c r="B102" s="284"/>
      <c r="C102" s="284"/>
      <c r="D102" s="284"/>
    </row>
  </sheetData>
  <mergeCells count="33">
    <mergeCell ref="X10:X11"/>
    <mergeCell ref="Y10:Y11"/>
    <mergeCell ref="V10:V11"/>
    <mergeCell ref="W10:W11"/>
    <mergeCell ref="F10:L10"/>
    <mergeCell ref="M10:M11"/>
    <mergeCell ref="N10:O10"/>
    <mergeCell ref="T10:T11"/>
    <mergeCell ref="U10:U11"/>
    <mergeCell ref="P10:Q10"/>
    <mergeCell ref="R10:R11"/>
    <mergeCell ref="S10:S11"/>
    <mergeCell ref="F96:G96"/>
    <mergeCell ref="G97:H97"/>
    <mergeCell ref="F87:G87"/>
    <mergeCell ref="G88:H88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B5:Y5"/>
    <mergeCell ref="B6:Y6"/>
    <mergeCell ref="B68:C69"/>
    <mergeCell ref="D68:D69"/>
    <mergeCell ref="E68:G68"/>
    <mergeCell ref="K68:W69"/>
    <mergeCell ref="B70:C70"/>
  </mergeCells>
  <pageMargins left="0.19685039370078741" right="0.19685039370078741" top="0.47244094488188981" bottom="0.43307086614173229" header="0.31496062992125984" footer="0.31496062992125984"/>
  <pageSetup paperSize="9" scale="3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sqref="A1:J28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312" t="s">
        <v>136</v>
      </c>
    </row>
    <row r="2" spans="1:16" s="5" customFormat="1" x14ac:dyDescent="0.2">
      <c r="A2" s="4" t="s">
        <v>9</v>
      </c>
    </row>
    <row r="3" spans="1:16" x14ac:dyDescent="0.2">
      <c r="A3" s="408" t="s">
        <v>42</v>
      </c>
      <c r="B3" s="408"/>
      <c r="C3" s="408"/>
      <c r="D3" s="408"/>
      <c r="E3" s="408"/>
      <c r="F3" s="408"/>
      <c r="G3" s="408"/>
      <c r="H3" s="408"/>
      <c r="I3" s="408"/>
      <c r="J3" s="408"/>
    </row>
    <row r="4" spans="1:16" ht="15" customHeight="1" x14ac:dyDescent="0.2">
      <c r="A4" s="409" t="s">
        <v>0</v>
      </c>
      <c r="B4" s="409"/>
      <c r="C4" s="409"/>
      <c r="D4" s="409"/>
      <c r="E4" s="409"/>
      <c r="F4" s="409"/>
      <c r="G4" s="409"/>
      <c r="H4" s="409"/>
      <c r="I4" s="409"/>
      <c r="J4" s="409"/>
      <c r="K4" s="6"/>
      <c r="L4" s="6"/>
      <c r="M4" s="6"/>
      <c r="N4" s="44"/>
      <c r="O4" s="44"/>
      <c r="P4" s="44"/>
    </row>
    <row r="5" spans="1:16" ht="15" customHeight="1" thickBot="1" x14ac:dyDescent="0.25">
      <c r="A5" s="409" t="s">
        <v>10</v>
      </c>
      <c r="B5" s="409"/>
      <c r="C5" s="409"/>
      <c r="D5" s="409"/>
      <c r="E5" s="409"/>
      <c r="F5" s="409"/>
      <c r="G5" s="409"/>
      <c r="H5" s="409"/>
      <c r="I5" s="409"/>
      <c r="J5" s="409"/>
      <c r="K5" s="6"/>
      <c r="L5" s="6"/>
      <c r="M5" s="6"/>
    </row>
    <row r="6" spans="1:16" ht="20.25" customHeight="1" x14ac:dyDescent="0.2">
      <c r="A6" s="401" t="s">
        <v>43</v>
      </c>
      <c r="B6" s="401" t="s">
        <v>44</v>
      </c>
      <c r="C6" s="401" t="s">
        <v>45</v>
      </c>
      <c r="D6" s="401" t="s">
        <v>46</v>
      </c>
      <c r="E6" s="401" t="s">
        <v>47</v>
      </c>
      <c r="F6" s="401" t="s">
        <v>48</v>
      </c>
      <c r="G6" s="411" t="s">
        <v>49</v>
      </c>
      <c r="H6" s="401" t="s">
        <v>50</v>
      </c>
      <c r="I6" s="401" t="s">
        <v>17</v>
      </c>
      <c r="J6" s="401" t="s">
        <v>51</v>
      </c>
    </row>
    <row r="7" spans="1:16" ht="68.25" customHeight="1" thickBot="1" x14ac:dyDescent="0.25">
      <c r="A7" s="402"/>
      <c r="B7" s="402"/>
      <c r="C7" s="402"/>
      <c r="D7" s="402"/>
      <c r="E7" s="402"/>
      <c r="F7" s="402"/>
      <c r="G7" s="412"/>
      <c r="H7" s="402"/>
      <c r="I7" s="402"/>
      <c r="J7" s="402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403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404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404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405" t="s">
        <v>56</v>
      </c>
      <c r="B19" s="406"/>
      <c r="C19" s="406"/>
      <c r="D19" s="406"/>
      <c r="E19" s="406"/>
      <c r="F19" s="406"/>
      <c r="G19" s="406"/>
      <c r="H19" s="406"/>
      <c r="I19" s="407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66" t="s">
        <v>6</v>
      </c>
      <c r="D22" s="366"/>
      <c r="E22" s="2"/>
      <c r="F22" s="366" t="s">
        <v>7</v>
      </c>
      <c r="G22" s="366"/>
      <c r="H22" s="366"/>
    </row>
    <row r="23" spans="1:10" x14ac:dyDescent="0.2">
      <c r="A23" s="2"/>
      <c r="B23" s="2"/>
      <c r="C23" s="2"/>
      <c r="D23" s="2"/>
      <c r="E23" s="2"/>
      <c r="F23" s="410" t="s">
        <v>8</v>
      </c>
      <c r="G23" s="410"/>
      <c r="H23" s="410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1" sqref="A1:M25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17" t="s">
        <v>135</v>
      </c>
      <c r="L1" s="417"/>
      <c r="M1" s="417"/>
    </row>
    <row r="2" spans="1:14" s="5" customFormat="1" x14ac:dyDescent="0.2">
      <c r="A2" s="4" t="s">
        <v>9</v>
      </c>
    </row>
    <row r="5" spans="1:14" x14ac:dyDescent="0.2">
      <c r="A5" s="418" t="s">
        <v>13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</row>
    <row r="6" spans="1:14" x14ac:dyDescent="0.2">
      <c r="A6" s="409" t="s">
        <v>0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6"/>
    </row>
    <row r="7" spans="1:14" ht="13.5" thickBot="1" x14ac:dyDescent="0.25">
      <c r="A7" s="409" t="s">
        <v>10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6"/>
    </row>
    <row r="8" spans="1:14" ht="25.5" customHeight="1" x14ac:dyDescent="0.2">
      <c r="A8" s="419" t="s">
        <v>11</v>
      </c>
      <c r="B8" s="421" t="s">
        <v>14</v>
      </c>
      <c r="C8" s="423" t="s">
        <v>15</v>
      </c>
      <c r="D8" s="423" t="s">
        <v>16</v>
      </c>
      <c r="E8" s="421" t="s">
        <v>17</v>
      </c>
      <c r="F8" s="421" t="s">
        <v>18</v>
      </c>
      <c r="G8" s="421" t="s">
        <v>19</v>
      </c>
      <c r="H8" s="421" t="s">
        <v>20</v>
      </c>
      <c r="I8" s="421"/>
      <c r="J8" s="421"/>
      <c r="K8" s="421" t="s">
        <v>21</v>
      </c>
      <c r="L8" s="421"/>
      <c r="M8" s="413" t="s">
        <v>22</v>
      </c>
    </row>
    <row r="9" spans="1:14" s="85" customFormat="1" ht="42" customHeight="1" x14ac:dyDescent="0.25">
      <c r="A9" s="420"/>
      <c r="B9" s="422"/>
      <c r="C9" s="424"/>
      <c r="D9" s="424"/>
      <c r="E9" s="422"/>
      <c r="F9" s="422"/>
      <c r="G9" s="422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14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15"/>
      <c r="K21" s="416"/>
      <c r="M21" s="38"/>
    </row>
    <row r="22" spans="1:18" s="2" customFormat="1" x14ac:dyDescent="0.2">
      <c r="B22" s="39" t="s">
        <v>5</v>
      </c>
      <c r="D22" s="366" t="s">
        <v>6</v>
      </c>
      <c r="E22" s="366"/>
      <c r="G22" s="366" t="s">
        <v>7</v>
      </c>
      <c r="H22" s="366"/>
      <c r="I22" s="366"/>
    </row>
    <row r="23" spans="1:18" s="2" customFormat="1" x14ac:dyDescent="0.2">
      <c r="G23" s="410" t="s">
        <v>8</v>
      </c>
      <c r="H23" s="410"/>
      <c r="I23" s="410"/>
    </row>
    <row r="24" spans="1:18" s="2" customFormat="1" x14ac:dyDescent="0.2"/>
    <row r="25" spans="1:18" x14ac:dyDescent="0.2">
      <c r="J25" s="415"/>
      <c r="K25" s="416"/>
      <c r="M25" s="38"/>
    </row>
    <row r="26" spans="1:18" x14ac:dyDescent="0.2">
      <c r="K26" s="40"/>
      <c r="M26" s="38"/>
    </row>
    <row r="27" spans="1:18" x14ac:dyDescent="0.2">
      <c r="K27" s="425"/>
    </row>
    <row r="28" spans="1:18" x14ac:dyDescent="0.2">
      <c r="K28" s="426"/>
    </row>
    <row r="29" spans="1:18" x14ac:dyDescent="0.2">
      <c r="K29" s="426"/>
    </row>
    <row r="30" spans="1:18" x14ac:dyDescent="0.2">
      <c r="K30" s="426"/>
    </row>
    <row r="31" spans="1:18" x14ac:dyDescent="0.2">
      <c r="K31" s="426"/>
    </row>
    <row r="32" spans="1:18" x14ac:dyDescent="0.2">
      <c r="K32" s="426"/>
    </row>
    <row r="33" spans="11:11" s="7" customFormat="1" x14ac:dyDescent="0.2">
      <c r="K33" s="426"/>
    </row>
    <row r="34" spans="11:11" s="7" customFormat="1" x14ac:dyDescent="0.2">
      <c r="K34" s="426"/>
    </row>
    <row r="35" spans="11:11" s="7" customFormat="1" x14ac:dyDescent="0.2">
      <c r="K35" s="42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5"/>
  <sheetViews>
    <sheetView tabSelected="1" workbookViewId="0">
      <selection sqref="A1:I25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134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334" t="s">
        <v>10</v>
      </c>
      <c r="B3" s="334"/>
      <c r="C3" s="334"/>
      <c r="D3" s="334"/>
      <c r="E3" s="334"/>
      <c r="F3" s="334"/>
      <c r="G3" s="334"/>
      <c r="H3" s="334"/>
      <c r="I3" s="334"/>
      <c r="J3" s="334"/>
      <c r="K3" s="335"/>
      <c r="L3" s="335"/>
      <c r="M3" s="335"/>
    </row>
    <row r="4" spans="1:13" s="336" customFormat="1" x14ac:dyDescent="0.2"/>
    <row r="5" spans="1:13" s="336" customFormat="1" x14ac:dyDescent="0.2">
      <c r="A5" s="430" t="s">
        <v>60</v>
      </c>
      <c r="B5" s="430"/>
      <c r="C5" s="430"/>
      <c r="D5" s="430"/>
      <c r="E5" s="430"/>
      <c r="F5" s="430"/>
      <c r="G5" s="430"/>
      <c r="H5" s="430"/>
      <c r="I5" s="430"/>
    </row>
    <row r="6" spans="1:13" s="336" customFormat="1" x14ac:dyDescent="0.2">
      <c r="A6" s="431" t="s">
        <v>195</v>
      </c>
      <c r="B6" s="431"/>
      <c r="C6" s="431"/>
      <c r="D6" s="431"/>
      <c r="E6" s="431"/>
      <c r="F6" s="431"/>
      <c r="G6" s="431"/>
      <c r="H6" s="431"/>
      <c r="I6" s="431"/>
    </row>
    <row r="7" spans="1:13" s="336" customFormat="1" ht="13.5" thickBot="1" x14ac:dyDescent="0.25">
      <c r="A7" s="337"/>
      <c r="B7" s="337"/>
      <c r="C7" s="337"/>
      <c r="D7" s="337"/>
      <c r="E7" s="337"/>
      <c r="F7" s="337"/>
      <c r="G7" s="337"/>
      <c r="H7" s="337"/>
      <c r="I7" s="337"/>
    </row>
    <row r="8" spans="1:13" s="336" customFormat="1" ht="12.75" customHeight="1" x14ac:dyDescent="0.2">
      <c r="A8" s="432" t="s">
        <v>11</v>
      </c>
      <c r="B8" s="435" t="s">
        <v>196</v>
      </c>
      <c r="C8" s="435" t="s">
        <v>61</v>
      </c>
      <c r="D8" s="438" t="s">
        <v>197</v>
      </c>
      <c r="E8" s="439"/>
      <c r="F8" s="439"/>
      <c r="G8" s="439"/>
      <c r="H8" s="439"/>
      <c r="I8" s="440"/>
    </row>
    <row r="9" spans="1:13" s="336" customFormat="1" ht="12.75" customHeight="1" x14ac:dyDescent="0.2">
      <c r="A9" s="433"/>
      <c r="B9" s="436"/>
      <c r="C9" s="436"/>
      <c r="D9" s="441" t="s">
        <v>198</v>
      </c>
      <c r="E9" s="442"/>
      <c r="F9" s="443"/>
      <c r="G9" s="441" t="s">
        <v>199</v>
      </c>
      <c r="H9" s="442"/>
      <c r="I9" s="444"/>
    </row>
    <row r="10" spans="1:13" s="336" customFormat="1" ht="90.75" customHeight="1" thickBot="1" x14ac:dyDescent="0.25">
      <c r="A10" s="434"/>
      <c r="B10" s="437"/>
      <c r="C10" s="437"/>
      <c r="D10" s="338" t="s">
        <v>62</v>
      </c>
      <c r="E10" s="338" t="s">
        <v>200</v>
      </c>
      <c r="F10" s="338" t="s">
        <v>50</v>
      </c>
      <c r="G10" s="338" t="s">
        <v>62</v>
      </c>
      <c r="H10" s="338" t="s">
        <v>201</v>
      </c>
      <c r="I10" s="339" t="s">
        <v>50</v>
      </c>
    </row>
    <row r="11" spans="1:13" s="343" customFormat="1" ht="13.5" thickBot="1" x14ac:dyDescent="0.25">
      <c r="A11" s="340">
        <v>1</v>
      </c>
      <c r="B11" s="341">
        <v>2</v>
      </c>
      <c r="C11" s="341">
        <v>3</v>
      </c>
      <c r="D11" s="341">
        <v>4</v>
      </c>
      <c r="E11" s="341">
        <v>5</v>
      </c>
      <c r="F11" s="341">
        <v>6</v>
      </c>
      <c r="G11" s="341">
        <v>7</v>
      </c>
      <c r="H11" s="341">
        <v>8</v>
      </c>
      <c r="I11" s="342">
        <v>9</v>
      </c>
    </row>
    <row r="12" spans="1:13" s="336" customFormat="1" x14ac:dyDescent="0.2">
      <c r="A12" s="344"/>
      <c r="B12" s="345"/>
      <c r="C12" s="346"/>
      <c r="D12" s="346"/>
      <c r="E12" s="346"/>
      <c r="F12" s="346"/>
      <c r="G12" s="346"/>
      <c r="H12" s="346"/>
      <c r="I12" s="347"/>
    </row>
    <row r="13" spans="1:13" s="336" customFormat="1" x14ac:dyDescent="0.2">
      <c r="A13" s="348"/>
      <c r="B13" s="349"/>
      <c r="C13" s="349"/>
      <c r="D13" s="349"/>
      <c r="E13" s="349"/>
      <c r="F13" s="349"/>
      <c r="G13" s="349"/>
      <c r="H13" s="349"/>
      <c r="I13" s="350"/>
    </row>
    <row r="14" spans="1:13" s="336" customFormat="1" ht="13.5" thickBot="1" x14ac:dyDescent="0.25">
      <c r="A14" s="351"/>
      <c r="B14" s="352"/>
      <c r="C14" s="352"/>
      <c r="D14" s="352"/>
      <c r="E14" s="352"/>
      <c r="F14" s="352"/>
      <c r="G14" s="353"/>
      <c r="H14" s="352"/>
      <c r="I14" s="354"/>
    </row>
    <row r="15" spans="1:13" s="336" customFormat="1" x14ac:dyDescent="0.2"/>
    <row r="16" spans="1:13" s="336" customFormat="1" x14ac:dyDescent="0.2">
      <c r="A16" s="336" t="s">
        <v>202</v>
      </c>
    </row>
    <row r="17" spans="1:8" s="336" customFormat="1" x14ac:dyDescent="0.2"/>
    <row r="18" spans="1:8" s="336" customFormat="1" x14ac:dyDescent="0.2"/>
    <row r="19" spans="1:8" s="336" customFormat="1" x14ac:dyDescent="0.2"/>
    <row r="20" spans="1:8" s="124" customFormat="1" x14ac:dyDescent="0.2">
      <c r="A20" s="427" t="s">
        <v>5</v>
      </c>
      <c r="B20" s="427"/>
      <c r="C20" s="428" t="s">
        <v>6</v>
      </c>
      <c r="D20" s="428"/>
      <c r="E20" s="2"/>
      <c r="F20" s="429" t="s">
        <v>7</v>
      </c>
      <c r="G20" s="429"/>
      <c r="H20" s="429"/>
    </row>
    <row r="21" spans="1:8" s="124" customFormat="1" x14ac:dyDescent="0.2">
      <c r="A21" s="2"/>
      <c r="B21" s="2"/>
      <c r="C21" s="2"/>
      <c r="D21" s="2"/>
      <c r="E21" s="2"/>
      <c r="F21" s="410" t="s">
        <v>8</v>
      </c>
      <c r="G21" s="410"/>
      <c r="H21" s="410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ht="12.75" customHeight="1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  <row r="2113" s="121" customFormat="1" x14ac:dyDescent="0.2"/>
    <row r="2114" s="121" customFormat="1" x14ac:dyDescent="0.2"/>
    <row r="2115" s="121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ф8,1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2015-09-08T09:53:26Z</cp:lastPrinted>
  <dcterms:created xsi:type="dcterms:W3CDTF">2014-07-13T09:38:46Z</dcterms:created>
  <dcterms:modified xsi:type="dcterms:W3CDTF">2015-09-08T09:54:18Z</dcterms:modified>
</cp:coreProperties>
</file>