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activeTab="4"/>
  </bookViews>
  <sheets>
    <sheet name="форма 8.1" sheetId="1" r:id="rId1"/>
    <sheet name="форма 8.1.1 ПНР" sheetId="8" r:id="rId2"/>
    <sheet name="приложение 1 к форме 8.1" sheetId="3" r:id="rId3"/>
    <sheet name="приложение 2. к форме 8.1" sheetId="4" r:id="rId4"/>
    <sheet name="прилож.3 к форме 8.1" sheetId="7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>#REF!</definedName>
    <definedName name="_2Excel_BuiltIn_Print_Area_5_1" localSheetId="1">#REF!</definedName>
    <definedName name="_2Excel_BuiltIn_Print_Area_5_1">#REF!</definedName>
    <definedName name="_3Excel_BuiltIn_Print_Titles_2_1" localSheetId="1">#REF!</definedName>
    <definedName name="_3Excel_BuiltIn_Print_Titles_2_1">#REF!</definedName>
    <definedName name="_4Excel_BuiltIn_Print_Titles_3_1" localSheetId="1">#REF!</definedName>
    <definedName name="_4Excel_BuiltIn_Print_Titles_3_1">#REF!</definedName>
    <definedName name="_xlnm._FilterDatabase" localSheetId="4" hidden="1">'прилож.3 к форме 8.1'!$A$14:$M$536</definedName>
    <definedName name="DATE_1">#N/A</definedName>
    <definedName name="deviation1" localSheetId="1">#REF!</definedName>
    <definedName name="deviation1">#REF!</definedName>
    <definedName name="DiscontRate" localSheetId="1">#REF!</definedName>
    <definedName name="DiscontRate">#REF!</definedName>
    <definedName name="E114_">#N/A</definedName>
    <definedName name="Excel_BuiltIn_Print_Area_1" localSheetId="1">#REF!</definedName>
    <definedName name="Excel_BuiltIn_Print_Area_1">#REF!</definedName>
    <definedName name="Excel_BuiltIn_Print_Area_4" localSheetId="1">#REF!</definedName>
    <definedName name="Excel_BuiltIn_Print_Area_4">#REF!</definedName>
    <definedName name="Excel_BuiltIn_Print_Area_5" localSheetId="1">#REF!</definedName>
    <definedName name="Excel_BuiltIn_Print_Area_5">#REF!</definedName>
    <definedName name="Excel_BuiltIn_Print_Area_6" localSheetId="1">#REF!</definedName>
    <definedName name="Excel_BuiltIn_Print_Area_6">#REF!</definedName>
    <definedName name="Excel_BuiltIn_Print_Titles_2" localSheetId="1">#REF!</definedName>
    <definedName name="Excel_BuiltIn_Print_Titles_2">#REF!</definedName>
    <definedName name="Excel_BuiltIn_Print_Titles_3" localSheetId="1">#REF!</definedName>
    <definedName name="Excel_BuiltIn_Print_Titles_3">#REF!</definedName>
    <definedName name="блок" localSheetId="1">#REF!</definedName>
    <definedName name="блок">#REF!</definedName>
    <definedName name="весмп" localSheetId="1">#REF!</definedName>
    <definedName name="весмп">#REF!</definedName>
    <definedName name="врем" localSheetId="1">#REF!</definedName>
    <definedName name="врем">#REF!</definedName>
    <definedName name="высл" localSheetId="1">#REF!</definedName>
    <definedName name="высл">#REF!</definedName>
    <definedName name="группа" localSheetId="1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ол" localSheetId="1">#REF!</definedName>
    <definedName name="дол">#REF!</definedName>
    <definedName name="допотп" localSheetId="1">#REF!</definedName>
    <definedName name="допотп">#REF!</definedName>
    <definedName name="ДЦ1" localSheetId="1">#REF!</definedName>
    <definedName name="ДЦ1">#REF!</definedName>
    <definedName name="ДЦ10" localSheetId="1">#REF!</definedName>
    <definedName name="ДЦ10">#REF!</definedName>
    <definedName name="ДЦ11" localSheetId="1">#REF!</definedName>
    <definedName name="ДЦ11">#REF!</definedName>
    <definedName name="ДЦ12" localSheetId="1">#REF!</definedName>
    <definedName name="ДЦ12">#REF!</definedName>
    <definedName name="ДЦ13" localSheetId="1">#REF!</definedName>
    <definedName name="ДЦ13">#REF!</definedName>
    <definedName name="ДЦ14" localSheetId="1">#REF!</definedName>
    <definedName name="ДЦ14">#REF!</definedName>
    <definedName name="ДЦ15" localSheetId="1">#REF!</definedName>
    <definedName name="ДЦ15">#REF!</definedName>
    <definedName name="ДЦ16" localSheetId="1">#REF!</definedName>
    <definedName name="ДЦ16">#REF!</definedName>
    <definedName name="ДЦ17" localSheetId="1">#REF!</definedName>
    <definedName name="ДЦ17">#REF!</definedName>
    <definedName name="ДЦ18" localSheetId="1">#REF!</definedName>
    <definedName name="ДЦ18">#REF!</definedName>
    <definedName name="ДЦ19" localSheetId="1">#REF!</definedName>
    <definedName name="ДЦ19">#REF!</definedName>
    <definedName name="ДЦ2" localSheetId="1">#REF!</definedName>
    <definedName name="ДЦ2">#REF!</definedName>
    <definedName name="ДЦ2_" localSheetId="1">#REF!</definedName>
    <definedName name="ДЦ2_">#REF!</definedName>
    <definedName name="ДЦ20" localSheetId="1">#REF!</definedName>
    <definedName name="ДЦ20">#REF!</definedName>
    <definedName name="ДЦ20_1" localSheetId="1">#REF!</definedName>
    <definedName name="ДЦ20_1">#REF!</definedName>
    <definedName name="ДЦ21" localSheetId="1">#REF!</definedName>
    <definedName name="ДЦ21">#REF!</definedName>
    <definedName name="ДЦ22" localSheetId="1">#REF!</definedName>
    <definedName name="ДЦ22">#REF!</definedName>
    <definedName name="ДЦ23" localSheetId="1">#REF!</definedName>
    <definedName name="ДЦ23">#REF!</definedName>
    <definedName name="ДЦ24" localSheetId="1">#REF!</definedName>
    <definedName name="ДЦ24">#REF!</definedName>
    <definedName name="ДЦ25" localSheetId="1">#REF!</definedName>
    <definedName name="ДЦ25">#REF!</definedName>
    <definedName name="ДЦ26" localSheetId="1">#REF!</definedName>
    <definedName name="ДЦ26">#REF!</definedName>
    <definedName name="ДЦ3" localSheetId="1">#REF!</definedName>
    <definedName name="ДЦ3">#REF!</definedName>
    <definedName name="ДЦ3_" localSheetId="1">#REF!</definedName>
    <definedName name="ДЦ3_">#REF!</definedName>
    <definedName name="ДЦ4" localSheetId="1">#REF!</definedName>
    <definedName name="ДЦ4">#REF!</definedName>
    <definedName name="ДЦ5" localSheetId="1">#REF!</definedName>
    <definedName name="ДЦ5">#REF!</definedName>
    <definedName name="ДЦ6" localSheetId="1">#REF!</definedName>
    <definedName name="ДЦ6">#REF!</definedName>
    <definedName name="ДЦ6_1" localSheetId="1">#REF!</definedName>
    <definedName name="ДЦ6_1">#REF!</definedName>
    <definedName name="ДЦ7" localSheetId="1">#REF!</definedName>
    <definedName name="ДЦ7">#REF!</definedName>
    <definedName name="ДЦ8" localSheetId="1">#REF!</definedName>
    <definedName name="ДЦ8">#REF!</definedName>
    <definedName name="ДЦ9" localSheetId="1">#REF!</definedName>
    <definedName name="ДЦ9">#REF!</definedName>
    <definedName name="емм" localSheetId="1">#REF!</definedName>
    <definedName name="емм">#REF!</definedName>
    <definedName name="_xlnm.Print_Titles">#N/A</definedName>
    <definedName name="Заказчик" localSheetId="1">#REF!</definedName>
    <definedName name="Заказчик">#REF!</definedName>
    <definedName name="зп" localSheetId="1">#REF!</definedName>
    <definedName name="зп">#REF!</definedName>
    <definedName name="зпмес" localSheetId="1">#REF!</definedName>
    <definedName name="зпмес">#REF!</definedName>
    <definedName name="зпо" localSheetId="1">#REF!</definedName>
    <definedName name="зпо">#REF!</definedName>
    <definedName name="зппр" localSheetId="1">#REF!</definedName>
    <definedName name="зппр">#REF!</definedName>
    <definedName name="зпч" localSheetId="1">#REF!</definedName>
    <definedName name="зпч">#REF!</definedName>
    <definedName name="зу" localSheetId="1">#REF!</definedName>
    <definedName name="зу">#REF!</definedName>
    <definedName name="и_н_п" localSheetId="1">#REF!</definedName>
    <definedName name="и_н_п">#REF!</definedName>
    <definedName name="изп" localSheetId="1">#REF!</definedName>
    <definedName name="изп">#REF!</definedName>
    <definedName name="имат" localSheetId="1">#REF!</definedName>
    <definedName name="имат">#REF!</definedName>
    <definedName name="иматзак" localSheetId="1">#REF!</definedName>
    <definedName name="иматзак">#REF!</definedName>
    <definedName name="иматпод" localSheetId="1">#REF!</definedName>
    <definedName name="иматпод">#REF!</definedName>
    <definedName name="имя" localSheetId="1">#REF!</definedName>
    <definedName name="имя">#REF!</definedName>
    <definedName name="Инвестор" localSheetId="1">#REF!</definedName>
    <definedName name="Инвестор">#REF!</definedName>
    <definedName name="инд1" localSheetId="1">#REF!</definedName>
    <definedName name="инд1">#REF!</definedName>
    <definedName name="инд11" localSheetId="1">#REF!</definedName>
    <definedName name="инд11">#REF!</definedName>
    <definedName name="инд12" localSheetId="1">#REF!</definedName>
    <definedName name="инд12">#REF!</definedName>
    <definedName name="инд13" localSheetId="1">#REF!</definedName>
    <definedName name="инд13">#REF!</definedName>
    <definedName name="инд3" localSheetId="1">#REF!</definedName>
    <definedName name="инд3">#REF!</definedName>
    <definedName name="инд4" localSheetId="1">#REF!</definedName>
    <definedName name="инд4">#REF!</definedName>
    <definedName name="инд5" localSheetId="1">#REF!</definedName>
    <definedName name="инд5">#REF!</definedName>
    <definedName name="инд6" localSheetId="1">#REF!</definedName>
    <definedName name="инд6">#REF!</definedName>
    <definedName name="инд7" localSheetId="1">#REF!</definedName>
    <definedName name="инд7">#REF!</definedName>
    <definedName name="инд8" localSheetId="1">#REF!</definedName>
    <definedName name="инд8">#REF!</definedName>
    <definedName name="инд9" localSheetId="1">#REF!</definedName>
    <definedName name="инд9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мм" localSheetId="1">#REF!</definedName>
    <definedName name="кмм">#REF!</definedName>
    <definedName name="кмо" localSheetId="1">#REF!</definedName>
    <definedName name="кмо">#REF!</definedName>
    <definedName name="кол" localSheetId="1">#REF!</definedName>
    <definedName name="кол">#REF!</definedName>
    <definedName name="лот1" localSheetId="1">#REF!</definedName>
    <definedName name="лот1">#REF!</definedName>
    <definedName name="м" localSheetId="1">#REF!</definedName>
    <definedName name="м">#REF!</definedName>
    <definedName name="масмес" localSheetId="1">#REF!</definedName>
    <definedName name="масмес">#REF!</definedName>
    <definedName name="мат" localSheetId="1">#REF!</definedName>
    <definedName name="мат">#REF!</definedName>
    <definedName name="матз" localSheetId="1">#REF!</definedName>
    <definedName name="матз">#REF!</definedName>
    <definedName name="матпз" localSheetId="1">#REF!</definedName>
    <definedName name="матпз">#REF!</definedName>
    <definedName name="мех" localSheetId="1">#REF!</definedName>
    <definedName name="мех">#REF!</definedName>
    <definedName name="мз" localSheetId="1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>#REF!</definedName>
    <definedName name="н" localSheetId="1">#REF!</definedName>
    <definedName name="н">#REF!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ДС" localSheetId="1">#REF!</definedName>
    <definedName name="НДС">#REF!</definedName>
    <definedName name="нет" localSheetId="1">#REF!</definedName>
    <definedName name="нет">#REF!</definedName>
    <definedName name="нзу" localSheetId="1">#REF!</definedName>
    <definedName name="нзу">#REF!</definedName>
    <definedName name="ннр" localSheetId="1">#REF!</definedName>
    <definedName name="ннр">#REF!</definedName>
    <definedName name="ннр0" localSheetId="1">#REF!</definedName>
    <definedName name="ннр0">#REF!</definedName>
    <definedName name="ннркс" localSheetId="1">#REF!</definedName>
    <definedName name="ннркс">#REF!</definedName>
    <definedName name="ннрс" localSheetId="1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>#REF!</definedName>
    <definedName name="нр" localSheetId="1">#REF!</definedName>
    <definedName name="нр">#REF!</definedName>
    <definedName name="_xlnm.Print_Area" localSheetId="2">'приложение 1 к форме 8.1'!$A$1:$J$28</definedName>
    <definedName name="_xlnm.Print_Area" localSheetId="3">'приложение 2. к форме 8.1'!$A$1:$M$35</definedName>
    <definedName name="_xlnm.Print_Area" localSheetId="0">'форма 8.1'!$A$1:$Y$145</definedName>
    <definedName name="_xlnm.Print_Area" localSheetId="1">'форма 8.1.1 ПНР'!$A$1:$X$67</definedName>
    <definedName name="оборз" localSheetId="1">#REF!</definedName>
    <definedName name="оборз">#REF!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снование" localSheetId="1">#REF!</definedName>
    <definedName name="Основание">#REF!</definedName>
    <definedName name="отп" localSheetId="1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п" localSheetId="1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>#REF!</definedName>
    <definedName name="ператр2" localSheetId="1">#REF!</definedName>
    <definedName name="ператр2">#REF!</definedName>
    <definedName name="перм" localSheetId="1">#REF!</definedName>
    <definedName name="перм">#REF!</definedName>
    <definedName name="перо" localSheetId="1">#REF!</definedName>
    <definedName name="перо">#REF!</definedName>
    <definedName name="пЗуВр" localSheetId="1">#REF!</definedName>
    <definedName name="пЗуВр">#REF!</definedName>
    <definedName name="поток2" localSheetId="1">#REF!</definedName>
    <definedName name="поток2">#REF!</definedName>
    <definedName name="пПрВр" localSheetId="1">#REF!</definedName>
    <definedName name="пПрВр">#REF!</definedName>
    <definedName name="ПРВ" localSheetId="1">[3]ИДвалка!#REF!</definedName>
    <definedName name="ПРВ">[3]ИДвалка!#REF!</definedName>
    <definedName name="прем" localSheetId="1">#REF!</definedName>
    <definedName name="прем">#REF!</definedName>
    <definedName name="премввод" localSheetId="1">#REF!</definedName>
    <definedName name="премввод">#REF!</definedName>
    <definedName name="прибыль" localSheetId="1">#REF!</definedName>
    <definedName name="прибыль">#REF!</definedName>
    <definedName name="Проверил" localSheetId="1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>[4]ЗП_ЮНГ!#REF!</definedName>
    <definedName name="р_пр" localSheetId="1">#REF!</definedName>
    <definedName name="р_пр">#REF!</definedName>
    <definedName name="Районный_к_т_к_ЗП" localSheetId="1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>#REF!</definedName>
    <definedName name="рак" localSheetId="1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к" localSheetId="1">#REF!</definedName>
    <definedName name="рк">#REF!</definedName>
    <definedName name="с" localSheetId="1">#REF!</definedName>
    <definedName name="с">#REF!</definedName>
    <definedName name="с21" localSheetId="1">#REF!</definedName>
    <definedName name="с21">#REF!</definedName>
    <definedName name="са" localSheetId="1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н" localSheetId="1">#REF!</definedName>
    <definedName name="сн">#REF!</definedName>
    <definedName name="сн_рк" localSheetId="1">#REF!</definedName>
    <definedName name="сн_рк">#REF!</definedName>
    <definedName name="Составил" localSheetId="1">#REF!</definedName>
    <definedName name="Составил">#REF!</definedName>
    <definedName name="сп" localSheetId="1">#REF!</definedName>
    <definedName name="сп">#REF!</definedName>
    <definedName name="ссммрр" localSheetId="1">#REF!</definedName>
    <definedName name="ссммрр">#REF!</definedName>
    <definedName name="сто" localSheetId="1">#REF!</definedName>
    <definedName name="сто">#REF!</definedName>
    <definedName name="сто2" localSheetId="1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р21" localSheetId="1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>#REF!</definedName>
    <definedName name="т11" localSheetId="1">#REF!</definedName>
    <definedName name="т11">#REF!</definedName>
    <definedName name="т12" localSheetId="1">#REF!</definedName>
    <definedName name="т12">#REF!</definedName>
    <definedName name="т13" localSheetId="1">#REF!</definedName>
    <definedName name="т13">#REF!</definedName>
    <definedName name="т14" localSheetId="1">#REF!</definedName>
    <definedName name="т14">#REF!</definedName>
    <definedName name="т15" localSheetId="1">#REF!</definedName>
    <definedName name="т15">#REF!</definedName>
    <definedName name="т16" localSheetId="1">#REF!</definedName>
    <definedName name="т16">#REF!</definedName>
    <definedName name="т17" localSheetId="1">#REF!</definedName>
    <definedName name="т17">#REF!</definedName>
    <definedName name="т18" localSheetId="1">#REF!</definedName>
    <definedName name="т18">#REF!</definedName>
    <definedName name="т19" localSheetId="1">#REF!</definedName>
    <definedName name="т19">#REF!</definedName>
    <definedName name="т20" localSheetId="1">#REF!</definedName>
    <definedName name="т20">#REF!</definedName>
    <definedName name="т21" localSheetId="1">#REF!</definedName>
    <definedName name="т21">#REF!</definedName>
    <definedName name="т22" localSheetId="1">#REF!</definedName>
    <definedName name="т22">#REF!</definedName>
    <definedName name="т23" localSheetId="1">#REF!</definedName>
    <definedName name="т23">#REF!</definedName>
    <definedName name="т24" localSheetId="1">#REF!</definedName>
    <definedName name="т24">#REF!</definedName>
    <definedName name="т25" localSheetId="1">#REF!</definedName>
    <definedName name="т25">#REF!</definedName>
    <definedName name="т26" localSheetId="1">#REF!</definedName>
    <definedName name="т26">#REF!</definedName>
    <definedName name="т27" localSheetId="1">#REF!</definedName>
    <definedName name="т27">#REF!</definedName>
    <definedName name="т28" localSheetId="1">#REF!</definedName>
    <definedName name="т28">#REF!</definedName>
    <definedName name="т29" localSheetId="1">#REF!</definedName>
    <definedName name="т29">#REF!</definedName>
    <definedName name="т30" localSheetId="1">#REF!</definedName>
    <definedName name="т30">#REF!</definedName>
    <definedName name="т31" localSheetId="1">#REF!</definedName>
    <definedName name="т31">#REF!</definedName>
    <definedName name="т32" localSheetId="1">#REF!</definedName>
    <definedName name="т32">#REF!</definedName>
    <definedName name="т33" localSheetId="1">#REF!</definedName>
    <definedName name="т33">#REF!</definedName>
    <definedName name="т34" localSheetId="1">#REF!</definedName>
    <definedName name="т34">#REF!</definedName>
    <definedName name="т35" localSheetId="1">#REF!</definedName>
    <definedName name="т35">#REF!</definedName>
    <definedName name="т36" localSheetId="1">#REF!</definedName>
    <definedName name="т36">#REF!</definedName>
    <definedName name="т37" localSheetId="1">#REF!</definedName>
    <definedName name="т37">#REF!</definedName>
    <definedName name="т38" localSheetId="1">#REF!</definedName>
    <definedName name="т38">#REF!</definedName>
    <definedName name="т39" localSheetId="1">#REF!</definedName>
    <definedName name="т39">#REF!</definedName>
    <definedName name="т40" localSheetId="1">#REF!</definedName>
    <definedName name="т40">#REF!</definedName>
    <definedName name="т41" localSheetId="1">#REF!</definedName>
    <definedName name="т41">#REF!</definedName>
    <definedName name="т42" localSheetId="1">#REF!</definedName>
    <definedName name="т42">#REF!</definedName>
    <definedName name="т43" localSheetId="1">#REF!</definedName>
    <definedName name="т43">#REF!</definedName>
    <definedName name="т44" localSheetId="1">#REF!</definedName>
    <definedName name="т44">#REF!</definedName>
    <definedName name="т45" localSheetId="1">#REF!</definedName>
    <definedName name="т45">#REF!</definedName>
    <definedName name="т46" localSheetId="1">#REF!</definedName>
    <definedName name="т46">#REF!</definedName>
    <definedName name="т47" localSheetId="1">#REF!</definedName>
    <definedName name="т47">#REF!</definedName>
    <definedName name="т48" localSheetId="1">#REF!</definedName>
    <definedName name="т48">#REF!</definedName>
    <definedName name="т49" localSheetId="1">#REF!</definedName>
    <definedName name="т49">#REF!</definedName>
    <definedName name="т50" localSheetId="1">#REF!</definedName>
    <definedName name="т50">#REF!</definedName>
    <definedName name="т51" localSheetId="1">#REF!</definedName>
    <definedName name="т51">#REF!</definedName>
    <definedName name="т52" localSheetId="1">#REF!</definedName>
    <definedName name="т52">#REF!</definedName>
    <definedName name="т53" localSheetId="1">#REF!</definedName>
    <definedName name="т53">#REF!</definedName>
    <definedName name="т54" localSheetId="1">#REF!</definedName>
    <definedName name="т54">#REF!</definedName>
    <definedName name="т55" localSheetId="1">#REF!</definedName>
    <definedName name="т55">#REF!</definedName>
    <definedName name="т56" localSheetId="1">#REF!</definedName>
    <definedName name="т56">#REF!</definedName>
    <definedName name="т57" localSheetId="1">#REF!</definedName>
    <definedName name="т57">#REF!</definedName>
    <definedName name="т58" localSheetId="1">#REF!</definedName>
    <definedName name="т58">#REF!</definedName>
    <definedName name="т59" localSheetId="1">#REF!</definedName>
    <definedName name="т59">#REF!</definedName>
    <definedName name="т60" localSheetId="1">#REF!</definedName>
    <definedName name="т60">#REF!</definedName>
    <definedName name="тар" localSheetId="1">#REF!</definedName>
    <definedName name="тар">#REF!</definedName>
    <definedName name="Тарифы" localSheetId="1">#REF!</definedName>
    <definedName name="Тарифы">#REF!</definedName>
    <definedName name="Территориальная_поправка_к_ТЕР" localSheetId="1">#REF!</definedName>
    <definedName name="Территориальная_поправка_к_ТЕР">#REF!</definedName>
    <definedName name="тро" localSheetId="1">#REF!</definedName>
    <definedName name="тро">#REF!</definedName>
    <definedName name="трр" localSheetId="1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ФОТ" localSheetId="1">#REF!</definedName>
    <definedName name="ФОТ">#REF!</definedName>
    <definedName name="фотм" localSheetId="1">#REF!</definedName>
    <definedName name="фотм">#REF!</definedName>
    <definedName name="фотр" localSheetId="1">#REF!</definedName>
    <definedName name="фотр">#REF!</definedName>
    <definedName name="челдн" localSheetId="1">#REF!</definedName>
    <definedName name="челдн">#REF!</definedName>
    <definedName name="чм" localSheetId="1">#REF!</definedName>
    <definedName name="чм">#REF!</definedName>
    <definedName name="эмм" localSheetId="1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E57" i="8" l="1"/>
  <c r="X34" i="8"/>
  <c r="X36" i="8" s="1"/>
  <c r="X37" i="8" s="1"/>
  <c r="X38" i="8" s="1"/>
  <c r="X32" i="8"/>
  <c r="X31" i="8"/>
  <c r="X30" i="8"/>
  <c r="X29" i="8"/>
  <c r="N18" i="8"/>
  <c r="M18" i="8"/>
  <c r="L18" i="8"/>
  <c r="K18" i="8"/>
  <c r="J18" i="8"/>
  <c r="I18" i="8"/>
  <c r="H18" i="8"/>
  <c r="G18" i="8"/>
  <c r="F18" i="8"/>
  <c r="E18" i="8"/>
  <c r="O17" i="8"/>
  <c r="D17" i="8" s="1"/>
  <c r="O16" i="8"/>
  <c r="D16" i="8" s="1"/>
  <c r="O15" i="8"/>
  <c r="D15" i="8" s="1"/>
  <c r="O14" i="8"/>
  <c r="D14" i="8" s="1"/>
  <c r="O13" i="8"/>
  <c r="D13" i="8" s="1"/>
  <c r="O12" i="8"/>
  <c r="D12" i="8" s="1"/>
  <c r="O11" i="8"/>
  <c r="O18" i="8" s="1"/>
  <c r="D11" i="8" l="1"/>
  <c r="D18" i="8" s="1"/>
  <c r="M20" i="4" l="1"/>
  <c r="J19" i="3"/>
  <c r="I504" i="7" l="1"/>
  <c r="I345" i="7"/>
  <c r="I315" i="7"/>
  <c r="I314" i="7"/>
  <c r="I312" i="7"/>
  <c r="I305" i="7"/>
  <c r="I304" i="7"/>
  <c r="I303" i="7"/>
  <c r="I302" i="7"/>
  <c r="I301" i="7"/>
  <c r="I300" i="7"/>
  <c r="I299" i="7"/>
  <c r="I298" i="7"/>
  <c r="I297" i="7"/>
  <c r="I296" i="7"/>
  <c r="I294" i="7"/>
  <c r="I293" i="7"/>
  <c r="I292" i="7"/>
  <c r="I291" i="7"/>
  <c r="I290" i="7"/>
  <c r="I289" i="7"/>
  <c r="I288" i="7"/>
  <c r="I287" i="7"/>
  <c r="I286" i="7"/>
  <c r="I285" i="7"/>
  <c r="I284" i="7"/>
  <c r="I283" i="7"/>
  <c r="I282" i="7"/>
  <c r="I281" i="7"/>
  <c r="I267" i="7"/>
  <c r="I266" i="7"/>
  <c r="I265" i="7"/>
  <c r="I264" i="7"/>
  <c r="I263" i="7"/>
  <c r="I262" i="7"/>
  <c r="I358" i="7" l="1"/>
  <c r="I507" i="7" l="1"/>
  <c r="I506" i="7"/>
  <c r="I505" i="7"/>
  <c r="I502" i="7"/>
  <c r="I501" i="7"/>
  <c r="I500" i="7"/>
  <c r="I499" i="7"/>
  <c r="I498" i="7"/>
  <c r="I497" i="7"/>
  <c r="I496" i="7"/>
  <c r="I489" i="7"/>
  <c r="I478" i="7"/>
  <c r="I476" i="7"/>
  <c r="I471" i="7"/>
  <c r="I470" i="7"/>
  <c r="I469" i="7"/>
  <c r="I468" i="7"/>
  <c r="I467" i="7"/>
  <c r="I466" i="7"/>
  <c r="I465" i="7"/>
  <c r="I464" i="7"/>
  <c r="I463" i="7"/>
  <c r="I453" i="7"/>
  <c r="F452" i="7"/>
  <c r="I451" i="7"/>
  <c r="I449" i="7"/>
  <c r="I448" i="7"/>
  <c r="I446" i="7"/>
  <c r="I445" i="7"/>
  <c r="I444" i="7"/>
  <c r="I442" i="7"/>
  <c r="I436" i="7"/>
  <c r="I435" i="7"/>
  <c r="I434" i="7"/>
  <c r="I433" i="7"/>
  <c r="I427" i="7"/>
  <c r="I425" i="7"/>
  <c r="I419" i="7"/>
  <c r="I418" i="7"/>
  <c r="I413" i="7"/>
  <c r="I408" i="7"/>
  <c r="I399" i="7"/>
  <c r="I398" i="7"/>
  <c r="I397" i="7"/>
  <c r="I396" i="7"/>
  <c r="I395" i="7"/>
  <c r="I394" i="7"/>
  <c r="I382" i="7"/>
  <c r="I365" i="7"/>
  <c r="I364" i="7"/>
  <c r="I362" i="7"/>
  <c r="I361" i="7"/>
  <c r="I360" i="7"/>
  <c r="I353" i="7"/>
  <c r="I352" i="7"/>
  <c r="I348" i="7"/>
  <c r="I347" i="7"/>
  <c r="I340" i="7"/>
  <c r="I336" i="7"/>
  <c r="I335" i="7"/>
  <c r="I334" i="7"/>
  <c r="I326" i="7"/>
  <c r="I325" i="7"/>
  <c r="I322" i="7"/>
  <c r="I321" i="7"/>
  <c r="I320" i="7"/>
  <c r="I318" i="7"/>
  <c r="I317" i="7"/>
  <c r="I316" i="7"/>
  <c r="I313" i="7"/>
  <c r="I311" i="7"/>
  <c r="I309" i="7"/>
  <c r="I277" i="7"/>
  <c r="I276" i="7"/>
  <c r="I274" i="7"/>
  <c r="I269" i="7"/>
  <c r="I268" i="7"/>
  <c r="I261" i="7"/>
  <c r="I260" i="7"/>
  <c r="I259" i="7"/>
  <c r="I258" i="7"/>
  <c r="I256" i="7"/>
  <c r="I254" i="7"/>
  <c r="I250" i="7"/>
  <c r="I249" i="7"/>
  <c r="I245" i="7"/>
  <c r="I244" i="7"/>
  <c r="I243" i="7"/>
  <c r="I242" i="7"/>
  <c r="I241" i="7"/>
  <c r="I240" i="7"/>
  <c r="I239" i="7"/>
  <c r="I238" i="7"/>
  <c r="I237" i="7"/>
  <c r="I236" i="7"/>
  <c r="I234" i="7"/>
  <c r="I233" i="7"/>
  <c r="I232" i="7"/>
  <c r="I231" i="7"/>
  <c r="I230" i="7"/>
  <c r="I229" i="7"/>
  <c r="I228" i="7"/>
  <c r="I227" i="7"/>
  <c r="I226" i="7"/>
  <c r="I225" i="7"/>
  <c r="I224" i="7"/>
  <c r="I223" i="7"/>
  <c r="I222" i="7"/>
  <c r="I221" i="7"/>
  <c r="I220" i="7"/>
  <c r="I219" i="7"/>
  <c r="I218" i="7"/>
  <c r="I217" i="7"/>
  <c r="I216" i="7"/>
  <c r="I215" i="7"/>
  <c r="I214" i="7"/>
  <c r="I213" i="7"/>
  <c r="I212" i="7"/>
  <c r="I211" i="7"/>
  <c r="I210" i="7"/>
  <c r="I209" i="7"/>
  <c r="I208" i="7"/>
  <c r="I207" i="7"/>
  <c r="I206" i="7"/>
  <c r="I205" i="7"/>
  <c r="I204" i="7"/>
  <c r="I203" i="7"/>
  <c r="I202" i="7"/>
  <c r="I201" i="7"/>
  <c r="I200" i="7"/>
  <c r="I199" i="7"/>
  <c r="I198" i="7"/>
  <c r="I197" i="7"/>
  <c r="I196" i="7"/>
  <c r="I195" i="7"/>
  <c r="I194" i="7"/>
  <c r="I193" i="7"/>
  <c r="I192" i="7"/>
  <c r="I191" i="7"/>
  <c r="I190" i="7"/>
  <c r="H189" i="7"/>
  <c r="I189" i="7" s="1"/>
  <c r="I188" i="7"/>
  <c r="I187" i="7"/>
  <c r="I186" i="7"/>
  <c r="I185" i="7"/>
  <c r="I184" i="7"/>
  <c r="I183" i="7"/>
  <c r="I182" i="7"/>
  <c r="I181" i="7"/>
  <c r="I180" i="7"/>
  <c r="I179" i="7"/>
  <c r="I178" i="7"/>
  <c r="I177" i="7"/>
  <c r="I176" i="7"/>
  <c r="I175" i="7"/>
  <c r="I174" i="7"/>
  <c r="I173" i="7"/>
  <c r="I172" i="7"/>
  <c r="I171" i="7"/>
  <c r="I170" i="7"/>
  <c r="I169" i="7"/>
  <c r="I168" i="7"/>
  <c r="I167" i="7"/>
  <c r="I166" i="7"/>
  <c r="I165" i="7"/>
  <c r="I164" i="7"/>
  <c r="I163" i="7"/>
  <c r="I162" i="7"/>
  <c r="I161" i="7"/>
  <c r="I160" i="7"/>
  <c r="I159" i="7"/>
  <c r="I158" i="7"/>
  <c r="I157" i="7"/>
  <c r="I155" i="7"/>
  <c r="I154" i="7"/>
  <c r="I153" i="7"/>
  <c r="I152" i="7"/>
  <c r="I151" i="7"/>
  <c r="I150" i="7"/>
  <c r="I149" i="7"/>
  <c r="I508" i="7" s="1"/>
  <c r="I148" i="7"/>
  <c r="I147" i="7"/>
  <c r="I146" i="7"/>
  <c r="I145" i="7"/>
  <c r="I142" i="7"/>
  <c r="I141" i="7"/>
  <c r="I140" i="7"/>
  <c r="H139" i="7"/>
  <c r="I139" i="7" s="1"/>
  <c r="I138" i="7"/>
  <c r="I137" i="7"/>
  <c r="I136" i="7"/>
  <c r="I135" i="7"/>
  <c r="I134" i="7"/>
  <c r="I133" i="7"/>
  <c r="I132" i="7"/>
  <c r="I131" i="7"/>
  <c r="I130" i="7"/>
  <c r="I129" i="7"/>
  <c r="I128" i="7"/>
  <c r="I126" i="7"/>
  <c r="I125" i="7"/>
  <c r="I124" i="7"/>
  <c r="I123" i="7"/>
  <c r="I122" i="7"/>
  <c r="I121" i="7"/>
  <c r="I120" i="7"/>
  <c r="I119" i="7"/>
  <c r="I118" i="7"/>
  <c r="I117" i="7"/>
  <c r="I116" i="7"/>
  <c r="I115" i="7"/>
  <c r="I114" i="7"/>
  <c r="I113" i="7"/>
  <c r="I111" i="7"/>
  <c r="I110" i="7"/>
  <c r="I109" i="7"/>
  <c r="I108" i="7"/>
  <c r="I107" i="7"/>
  <c r="I106" i="7"/>
  <c r="I105" i="7"/>
  <c r="I104" i="7"/>
  <c r="I103" i="7"/>
  <c r="I102" i="7"/>
  <c r="I100" i="7"/>
  <c r="I99" i="7"/>
  <c r="I98" i="7"/>
  <c r="I97" i="7"/>
  <c r="I96" i="7"/>
  <c r="I95" i="7"/>
  <c r="Y113" i="1" l="1"/>
  <c r="I93" i="7" l="1"/>
  <c r="I92" i="7"/>
  <c r="I91" i="7"/>
  <c r="I90" i="7"/>
  <c r="I89" i="7"/>
  <c r="I88" i="7"/>
  <c r="I87" i="7"/>
  <c r="I86" i="7"/>
  <c r="I85" i="7"/>
  <c r="I84" i="7"/>
  <c r="I82" i="7"/>
  <c r="I81" i="7"/>
  <c r="I80" i="7"/>
  <c r="I79" i="7"/>
  <c r="I78" i="7"/>
  <c r="I77" i="7"/>
  <c r="I76" i="7"/>
  <c r="I75" i="7"/>
  <c r="I74" i="7"/>
  <c r="I70" i="7"/>
  <c r="I69" i="7"/>
  <c r="I68" i="7"/>
  <c r="I67" i="7"/>
  <c r="I66" i="7"/>
  <c r="I65" i="7"/>
  <c r="I64" i="7"/>
  <c r="I63" i="7"/>
  <c r="I62" i="7"/>
  <c r="I61" i="7"/>
  <c r="I60" i="7"/>
  <c r="I59" i="7"/>
  <c r="I58" i="7"/>
  <c r="I57" i="7"/>
  <c r="I56" i="7"/>
  <c r="I55" i="7"/>
  <c r="I54" i="7"/>
  <c r="I53" i="7"/>
  <c r="I52" i="7"/>
  <c r="I51" i="7"/>
  <c r="I50" i="7"/>
  <c r="I47" i="7"/>
  <c r="I46" i="7"/>
  <c r="I45" i="7"/>
  <c r="I44" i="7"/>
  <c r="I43" i="7"/>
  <c r="I42" i="7"/>
  <c r="I41" i="7"/>
  <c r="I40" i="7"/>
  <c r="I39" i="7"/>
  <c r="I38" i="7"/>
  <c r="I37" i="7"/>
  <c r="I36" i="7"/>
  <c r="I35" i="7"/>
  <c r="I34" i="7"/>
  <c r="I33" i="7"/>
  <c r="I32" i="7"/>
  <c r="I31" i="7"/>
  <c r="I30" i="7"/>
  <c r="I29" i="7"/>
  <c r="I28" i="7"/>
  <c r="I27" i="7"/>
  <c r="I26" i="7"/>
  <c r="I25" i="7"/>
  <c r="I24" i="7"/>
  <c r="I23" i="7"/>
  <c r="I22" i="7"/>
  <c r="I21" i="7"/>
  <c r="I20" i="7"/>
  <c r="I19" i="7"/>
  <c r="I18" i="7"/>
  <c r="I17" i="7"/>
  <c r="I16" i="7"/>
  <c r="I15" i="7"/>
  <c r="F437" i="7" l="1"/>
  <c r="F438" i="7"/>
  <c r="F439" i="7"/>
  <c r="F440" i="7"/>
  <c r="F441" i="7"/>
  <c r="F443" i="7"/>
  <c r="F447" i="7"/>
  <c r="F450" i="7"/>
  <c r="F454" i="7"/>
  <c r="F455" i="7"/>
  <c r="F456" i="7"/>
  <c r="F457" i="7"/>
  <c r="F458" i="7"/>
  <c r="F459" i="7"/>
  <c r="F460" i="7"/>
  <c r="F461" i="7"/>
  <c r="F462" i="7"/>
  <c r="F472" i="7"/>
  <c r="F473" i="7"/>
  <c r="F474" i="7"/>
  <c r="F475" i="7"/>
  <c r="F477" i="7"/>
  <c r="F479" i="7"/>
  <c r="F480" i="7"/>
  <c r="F481" i="7"/>
  <c r="F482" i="7"/>
  <c r="F483" i="7"/>
  <c r="F484" i="7"/>
  <c r="F485" i="7"/>
  <c r="F486" i="7"/>
  <c r="F487" i="7"/>
  <c r="F488" i="7"/>
  <c r="F490" i="7"/>
  <c r="F491" i="7"/>
  <c r="F492" i="7"/>
  <c r="F493" i="7"/>
  <c r="F494" i="7"/>
  <c r="F495" i="7"/>
  <c r="F502" i="7"/>
  <c r="F503" i="7"/>
  <c r="F426" i="7"/>
  <c r="F428" i="7"/>
  <c r="F429" i="7"/>
  <c r="F430" i="7"/>
  <c r="F431" i="7"/>
  <c r="F432" i="7"/>
  <c r="F421" i="7"/>
  <c r="F422" i="7"/>
  <c r="F423" i="7"/>
  <c r="F424" i="7"/>
  <c r="F378" i="7"/>
  <c r="F379" i="7"/>
  <c r="F380" i="7"/>
  <c r="F381" i="7"/>
  <c r="F383" i="7"/>
  <c r="F384" i="7"/>
  <c r="F385" i="7"/>
  <c r="F386" i="7"/>
  <c r="F387" i="7"/>
  <c r="F388" i="7"/>
  <c r="F389" i="7"/>
  <c r="F390" i="7"/>
  <c r="F391" i="7"/>
  <c r="F392" i="7"/>
  <c r="F393" i="7"/>
  <c r="F337" i="7"/>
  <c r="F338" i="7"/>
  <c r="F339" i="7"/>
  <c r="F341" i="7"/>
  <c r="F342" i="7"/>
  <c r="F343" i="7"/>
  <c r="F344" i="7"/>
  <c r="F346" i="7"/>
  <c r="F349" i="7"/>
  <c r="F350" i="7"/>
  <c r="F351" i="7"/>
  <c r="F354" i="7"/>
  <c r="F355" i="7"/>
  <c r="F356" i="7"/>
  <c r="F357" i="7"/>
  <c r="F359" i="7"/>
  <c r="F363" i="7"/>
  <c r="F366" i="7"/>
  <c r="F367" i="7"/>
  <c r="F368" i="7"/>
  <c r="F369" i="7"/>
  <c r="F370" i="7"/>
  <c r="F371" i="7"/>
  <c r="F372" i="7"/>
  <c r="F373" i="7"/>
  <c r="F374" i="7"/>
  <c r="F375" i="7"/>
  <c r="F376" i="7"/>
  <c r="F377" i="7"/>
  <c r="F400" i="7"/>
  <c r="F401" i="7"/>
  <c r="F402" i="7"/>
  <c r="F403" i="7"/>
  <c r="F404" i="7"/>
  <c r="F405" i="7"/>
  <c r="F406" i="7"/>
  <c r="F407" i="7"/>
  <c r="F409" i="7"/>
  <c r="F410" i="7"/>
  <c r="F411" i="7"/>
  <c r="F412" i="7"/>
  <c r="F323" i="7"/>
  <c r="F324" i="7"/>
  <c r="F327" i="7"/>
  <c r="F328" i="7"/>
  <c r="F329" i="7"/>
  <c r="F330" i="7"/>
  <c r="F331" i="7"/>
  <c r="F332" i="7"/>
  <c r="F333" i="7"/>
  <c r="F310" i="7"/>
  <c r="F319" i="7"/>
  <c r="F414" i="7"/>
  <c r="F415" i="7"/>
  <c r="F416" i="7"/>
  <c r="F306" i="7"/>
  <c r="F307" i="7"/>
  <c r="F308" i="7"/>
  <c r="F417" i="7"/>
  <c r="F420" i="7"/>
  <c r="F248" i="7"/>
  <c r="F251" i="7"/>
  <c r="F252" i="7"/>
  <c r="F253" i="7"/>
  <c r="F255" i="7"/>
  <c r="F257" i="7"/>
  <c r="F270" i="7"/>
  <c r="F271" i="7"/>
  <c r="F272" i="7"/>
  <c r="F273" i="7"/>
  <c r="F275" i="7"/>
  <c r="F278" i="7"/>
  <c r="F279" i="7"/>
  <c r="F280" i="7"/>
  <c r="F48" i="7"/>
  <c r="F49" i="7"/>
  <c r="F71" i="7"/>
  <c r="F72" i="7"/>
  <c r="F73" i="7"/>
  <c r="F83" i="7"/>
  <c r="F94" i="7"/>
  <c r="F101" i="7"/>
  <c r="F112" i="7"/>
  <c r="F127" i="7"/>
  <c r="F143" i="7"/>
  <c r="F144" i="7"/>
  <c r="F156" i="7"/>
  <c r="L104" i="1" l="1"/>
  <c r="J104" i="1"/>
  <c r="K104" i="1"/>
  <c r="H104" i="1"/>
  <c r="G104" i="1"/>
  <c r="F104" i="1"/>
  <c r="E106" i="1"/>
  <c r="E105" i="1"/>
  <c r="E104" i="1"/>
  <c r="Y105" i="1" l="1"/>
  <c r="Y106" i="1" s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F235" i="7" l="1"/>
  <c r="F508" i="7" s="1"/>
  <c r="O104" i="1" s="1"/>
  <c r="F246" i="7"/>
  <c r="F247" i="7"/>
  <c r="F295" i="7"/>
  <c r="D144" i="1" l="1"/>
  <c r="Y114" i="1" l="1"/>
  <c r="D120" i="1" l="1"/>
  <c r="D143" i="1" l="1"/>
  <c r="D111" i="1"/>
  <c r="D136" i="1" l="1"/>
  <c r="E10" i="1"/>
  <c r="D105" i="1" l="1"/>
  <c r="B8" i="1"/>
  <c r="C8" i="1" s="1"/>
  <c r="D8" i="1" s="1"/>
  <c r="E8" i="1" s="1"/>
  <c r="F8" i="1" s="1"/>
  <c r="G8" i="1" s="1"/>
  <c r="H8" i="1" s="1"/>
  <c r="E112" i="1" l="1"/>
  <c r="E108" i="1"/>
  <c r="I8" i="1"/>
  <c r="J8" i="1" s="1"/>
  <c r="K8" i="1" s="1"/>
  <c r="L8" i="1" s="1"/>
  <c r="M8" i="1" s="1"/>
  <c r="N8" i="1" s="1"/>
  <c r="O8" i="1" s="1"/>
  <c r="P8" i="1" s="1"/>
  <c r="Q8" i="1" s="1"/>
  <c r="R8" i="1" s="1"/>
  <c r="S8" i="1" s="1"/>
  <c r="T8" i="1" s="1"/>
  <c r="E111" i="1" l="1"/>
  <c r="E118" i="1" s="1"/>
  <c r="U8" i="1"/>
  <c r="V8" i="1" s="1"/>
  <c r="W8" i="1" s="1"/>
  <c r="X8" i="1" s="1"/>
  <c r="Y8" i="1" s="1"/>
  <c r="E120" i="1" l="1"/>
  <c r="E122" i="1" s="1"/>
  <c r="Y108" i="1"/>
  <c r="Y111" i="1" l="1"/>
  <c r="Y112" i="1"/>
  <c r="Y120" i="1" l="1"/>
  <c r="Y122" i="1" s="1"/>
  <c r="Y123" i="1" l="1"/>
  <c r="Y124" i="1" s="1"/>
  <c r="Y125" i="1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<sst xmlns="http://schemas.openxmlformats.org/spreadsheetml/2006/main" count="1542" uniqueCount="870">
  <si>
    <t>№</t>
  </si>
  <si>
    <t>№ сметы, виды работ и затрат</t>
  </si>
  <si>
    <t>Единица измерения мощности (км, м3, шт и т.д.)</t>
  </si>
  <si>
    <t>Количество</t>
  </si>
  <si>
    <t>Текущий уровень цен</t>
  </si>
  <si>
    <t>в том числе:</t>
  </si>
  <si>
    <t>Трудозатраты основных рабочих, чел-час</t>
  </si>
  <si>
    <t>Оплата труда механизаторов, тыс.руб.</t>
  </si>
  <si>
    <t>Трудозатраты рабочих-механизаторов,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</si>
  <si>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</si>
  <si>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</si>
  <si>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</si>
  <si>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</si>
  <si>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</si>
  <si>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ИТОГО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</si>
  <si>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</si>
  <si>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</si>
  <si>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</si>
  <si>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</si>
  <si>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2015г. с учетом НДС</t>
  </si>
  <si>
    <t>Стоимость работ в 2016г. с учетом НДС</t>
  </si>
  <si>
    <t xml:space="preserve">в том числе:  </t>
  </si>
  <si>
    <t>Значения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</si>
  <si>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</si>
  <si>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</si>
  <si>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</si>
  <si>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</si>
  <si>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</si>
  <si>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</si>
  <si>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</si>
  <si>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>- Пусконаладочные работы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</si>
  <si>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</si>
  <si>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</si>
  <si>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</si>
  <si>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>и пр. в соответствии с условиями лота.</t>
  </si>
  <si>
    <t xml:space="preserve"> Прочие работы и затраты, в том числе: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</si>
  <si>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</si>
  <si>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 xml:space="preserve">в том числе доставка материалов на объект </t>
  </si>
  <si>
    <t xml:space="preserve">Базисный уровень цен 2001г. </t>
  </si>
  <si>
    <t xml:space="preserve">перенести в Ценовые показатели ( Приложение 2 к лоту) </t>
  </si>
  <si>
    <t xml:space="preserve">  - Зимнее удорожание</t>
  </si>
  <si>
    <t>Стоимость объекта всего</t>
  </si>
  <si>
    <t>Стоимость материалов всего</t>
  </si>
  <si>
    <t>Оплата труда основных рабочих</t>
  </si>
  <si>
    <t>Стоимость ЭММ</t>
  </si>
  <si>
    <t>в том числе оплата труда механизаторов</t>
  </si>
  <si>
    <t>Накладные расходы</t>
  </si>
  <si>
    <t>Сметная прибыль</t>
  </si>
  <si>
    <t>Стоимость оборудования</t>
  </si>
  <si>
    <t>Стоимость материалов</t>
  </si>
  <si>
    <t>Оплата труда  основных рабочих</t>
  </si>
  <si>
    <t>Затраты на эксплуатацию машин и механизмов ( за вычетом гр. 9)</t>
  </si>
  <si>
    <t xml:space="preserve">Накладные расходы </t>
  </si>
  <si>
    <t>Затраты по перевозке автомобильным транспортом работников строительно-монтажных организаций</t>
  </si>
  <si>
    <t xml:space="preserve">Стоимость работ без учета  оборудования поставки Заказчика с НДС </t>
  </si>
  <si>
    <t xml:space="preserve">  -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 (Приложение 4)</t>
  </si>
  <si>
    <t xml:space="preserve"> - Затраты по перевозке автомобильным транспортом работников строительно-монтажных организаций</t>
  </si>
  <si>
    <t xml:space="preserve">Заработная плата рабочего </t>
  </si>
  <si>
    <t>Ориентировочная стоимость материалов</t>
  </si>
  <si>
    <t>№ п/п</t>
  </si>
  <si>
    <t>Ед. изм.</t>
  </si>
  <si>
    <t>Кол-во</t>
  </si>
  <si>
    <t>4</t>
  </si>
  <si>
    <t>1</t>
  </si>
  <si>
    <t>Начальник  департамента по КОКС</t>
  </si>
  <si>
    <t>С. И. Коваленко</t>
  </si>
  <si>
    <t>Р. Ю. Сидоров</t>
  </si>
  <si>
    <t>Начальник ОКМОиМ</t>
  </si>
  <si>
    <t>А. Н. Черентаев</t>
  </si>
  <si>
    <t>Ю.С. Сергеева</t>
  </si>
  <si>
    <t>Дальность перевозки, км</t>
  </si>
  <si>
    <t>2</t>
  </si>
  <si>
    <t>3</t>
  </si>
  <si>
    <t>5</t>
  </si>
  <si>
    <t>6</t>
  </si>
  <si>
    <t>7</t>
  </si>
  <si>
    <t>8</t>
  </si>
  <si>
    <t>10</t>
  </si>
  <si>
    <t>11</t>
  </si>
  <si>
    <t>12</t>
  </si>
  <si>
    <t>13</t>
  </si>
  <si>
    <t>общее</t>
  </si>
  <si>
    <t>9</t>
  </si>
  <si>
    <t>-</t>
  </si>
  <si>
    <t>Стоимость МТР всего, (Приложение 3)</t>
  </si>
  <si>
    <t xml:space="preserve"> - Перебазировка техники (Приложение 1)</t>
  </si>
  <si>
    <t xml:space="preserve">  - Доставка материалов на объект (Приложение 2)</t>
  </si>
  <si>
    <t xml:space="preserve">Заказчик:  </t>
  </si>
  <si>
    <t xml:space="preserve">Подрядчик:     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</si>
  <si>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</si>
  <si>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</si>
  <si>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</si>
  <si>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</si>
  <si>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</si>
  <si>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руб.*</t>
  </si>
  <si>
    <t>Стоимость, руб.</t>
  </si>
  <si>
    <t>Цена за ед., руб.</t>
  </si>
  <si>
    <t xml:space="preserve">* - Цена определена с учетом транспортных и заготовительно-складских расходов до базиса первичной поставки.  </t>
  </si>
  <si>
    <t>Начальник отдела ПОСР</t>
  </si>
  <si>
    <t>Специалист 1 категории ОЦ и ПТД по КС и РО</t>
  </si>
  <si>
    <t>Всего:</t>
  </si>
  <si>
    <t>т</t>
  </si>
  <si>
    <t>м3</t>
  </si>
  <si>
    <t>кг</t>
  </si>
  <si>
    <t>А.А. Каламбет</t>
  </si>
  <si>
    <t>02-02-01</t>
  </si>
  <si>
    <t>Монтаж технологических нефтегазопроводов</t>
  </si>
  <si>
    <t>02-02-02</t>
  </si>
  <si>
    <t>Приямок П1 - 1шт</t>
  </si>
  <si>
    <t>02-02-04</t>
  </si>
  <si>
    <t>Приустьевая кабельная эстакада</t>
  </si>
  <si>
    <t>02-02-05</t>
  </si>
  <si>
    <t>Строительные работы  Опоры ОП1, ОП2</t>
  </si>
  <si>
    <t>02-03-01</t>
  </si>
  <si>
    <t>Устройство основания под УДХ 41-2,52</t>
  </si>
  <si>
    <t>02-03-02</t>
  </si>
  <si>
    <t>Монтаж установки УДХ 4/1-2,5/2</t>
  </si>
  <si>
    <t>04-04-01</t>
  </si>
  <si>
    <t>Устройство основания под БКУ</t>
  </si>
  <si>
    <t>02-04-02</t>
  </si>
  <si>
    <t>Установка БКУ</t>
  </si>
  <si>
    <t>02-05-01</t>
  </si>
  <si>
    <t>Устройство основания под установку Мера 40-10-400</t>
  </si>
  <si>
    <t>02-05-02</t>
  </si>
  <si>
    <t>Монтаж измерительной установки Мера 40-14-400</t>
  </si>
  <si>
    <t>04-01-01</t>
  </si>
  <si>
    <t>Устройство основания под ПКТПВР-630-6-0,4кВ</t>
  </si>
  <si>
    <t>04-02-01</t>
  </si>
  <si>
    <t>Устройство основания под СУ ЭЦН и ТМПН</t>
  </si>
  <si>
    <t>1023/2015</t>
  </si>
  <si>
    <t xml:space="preserve">Устройство основания под АВР </t>
  </si>
  <si>
    <t>Установка прожекторной мачты М1</t>
  </si>
  <si>
    <t>Электроснабжение  прожекторной  мачты  М1  ПМС-32,5</t>
  </si>
  <si>
    <t>04-04-02</t>
  </si>
  <si>
    <t>04-05-01</t>
  </si>
  <si>
    <t xml:space="preserve"> Кабельная эстакада</t>
  </si>
  <si>
    <t>06-01-01</t>
  </si>
  <si>
    <t>Закрепление дренажной емкости  V=25м3</t>
  </si>
  <si>
    <t>06-01-02</t>
  </si>
  <si>
    <t>Монтаж дренажной емкости V=25м3</t>
  </si>
  <si>
    <t>06-02-01</t>
  </si>
  <si>
    <t>Производственно-дождевая канализация  К2К3</t>
  </si>
  <si>
    <t>06-02-02</t>
  </si>
  <si>
    <t>Канализационные колодцы  с гидрозатвором  Гз1 - 1шт</t>
  </si>
  <si>
    <t>02-09-01</t>
  </si>
  <si>
    <t>02-09-02</t>
  </si>
  <si>
    <t>02-09-04</t>
  </si>
  <si>
    <t>02-09-05</t>
  </si>
  <si>
    <t>Строительные работы  Опоры ОП1</t>
  </si>
  <si>
    <t>04-08-01</t>
  </si>
  <si>
    <t>Кабельная эстакада</t>
  </si>
  <si>
    <t>06-03-01</t>
  </si>
  <si>
    <t>02-10-01</t>
  </si>
  <si>
    <t>02-10-02</t>
  </si>
  <si>
    <t>02-10-04</t>
  </si>
  <si>
    <t>02-10-05</t>
  </si>
  <si>
    <t>04-10-01</t>
  </si>
  <si>
    <t>06-04-01</t>
  </si>
  <si>
    <t>06-04-02</t>
  </si>
  <si>
    <t>Канализационные колодцы  с гидрозатвором  Гз2 - 1шт</t>
  </si>
  <si>
    <t>02-11-01</t>
  </si>
  <si>
    <t>02-11-02</t>
  </si>
  <si>
    <t>02-11-04</t>
  </si>
  <si>
    <t>02-11-05</t>
  </si>
  <si>
    <t>Строительные работы  Опоры ОП1, ОП3, ОП4</t>
  </si>
  <si>
    <t>02-11-06</t>
  </si>
  <si>
    <t>Монтаж водовода</t>
  </si>
  <si>
    <t>02-12-01</t>
  </si>
  <si>
    <t>Устройство основания под БГ-21-80-4</t>
  </si>
  <si>
    <t>02-12-02</t>
  </si>
  <si>
    <t>Монтаж блока гребенки БГ-21-80-4</t>
  </si>
  <si>
    <t>04-12-01</t>
  </si>
  <si>
    <r>
      <t xml:space="preserve">Наименование стройки: </t>
    </r>
    <r>
      <rPr>
        <sz val="10"/>
        <rFont val="Times New Roman"/>
        <family val="1"/>
        <charset val="204"/>
      </rPr>
      <t xml:space="preserve">Обустройство Ново-Покурского месторождения нефти. Кусты скважин №35,71 (в т.ч. Скв. 236),76,80 </t>
    </r>
    <r>
      <rPr>
        <b/>
        <sz val="10"/>
        <rFont val="Times New Roman"/>
        <family val="1"/>
        <charset val="204"/>
      </rPr>
      <t xml:space="preserve">объекта: </t>
    </r>
    <r>
      <rPr>
        <sz val="10"/>
        <rFont val="Times New Roman"/>
        <family val="1"/>
        <charset val="204"/>
      </rPr>
      <t>Куст скважин №71</t>
    </r>
  </si>
  <si>
    <t>06-06-01</t>
  </si>
  <si>
    <t>02-13-01</t>
  </si>
  <si>
    <t>02-13-02</t>
  </si>
  <si>
    <t>02-13-04</t>
  </si>
  <si>
    <t>02-13-05</t>
  </si>
  <si>
    <t>02-13-06</t>
  </si>
  <si>
    <t>04-14-01</t>
  </si>
  <si>
    <t>06-07-01</t>
  </si>
  <si>
    <t>06-07-02</t>
  </si>
  <si>
    <t>Канализационные колодцы  с гидрозатвором  Гз3 - 1шт</t>
  </si>
  <si>
    <t>02-14-02</t>
  </si>
  <si>
    <t>02-14-01</t>
  </si>
  <si>
    <t>02-14-04</t>
  </si>
  <si>
    <t>02-14-05</t>
  </si>
  <si>
    <t>04-16-01</t>
  </si>
  <si>
    <t>скв.</t>
  </si>
  <si>
    <t>06-08-01</t>
  </si>
  <si>
    <t>02-15-01</t>
  </si>
  <si>
    <t>02-15-02</t>
  </si>
  <si>
    <t>02-15-04</t>
  </si>
  <si>
    <t>02-15-05</t>
  </si>
  <si>
    <t>04-18-01</t>
  </si>
  <si>
    <t>06-09-01</t>
  </si>
  <si>
    <t>06-09-02</t>
  </si>
  <si>
    <t xml:space="preserve"> Канализационные колодцы  с гидрозатвором  Гз4 - 1шт</t>
  </si>
  <si>
    <t>02-16-01</t>
  </si>
  <si>
    <t>02-16-02</t>
  </si>
  <si>
    <t>02-16-04</t>
  </si>
  <si>
    <t>02-16-05</t>
  </si>
  <si>
    <t>04-20-01</t>
  </si>
  <si>
    <t>02-17-01</t>
  </si>
  <si>
    <t>02-17-02</t>
  </si>
  <si>
    <t>02-17-04</t>
  </si>
  <si>
    <t>02-17-05</t>
  </si>
  <si>
    <t>02-17-06</t>
  </si>
  <si>
    <t>04-22-01</t>
  </si>
  <si>
    <t>06-12-01</t>
  </si>
  <si>
    <t>06-12-02</t>
  </si>
  <si>
    <t>Канализационные колодцы  с гидрозатвором  Гз5 - 1шт</t>
  </si>
  <si>
    <t>02-18-01</t>
  </si>
  <si>
    <t>02-18-02</t>
  </si>
  <si>
    <t>02-18-04</t>
  </si>
  <si>
    <t>02-18-05</t>
  </si>
  <si>
    <t>04-24-01</t>
  </si>
  <si>
    <t>06-13-01</t>
  </si>
  <si>
    <r>
      <t>Ценовые нормативы, используемые в расчете (базисно-индексный метод): - у</t>
    </r>
    <r>
      <rPr>
        <b/>
        <i/>
        <sz val="11"/>
        <rFont val="Times New Roman"/>
        <family val="1"/>
        <charset val="204"/>
      </rPr>
      <t>казать в ценах какого периода выполнен расчет</t>
    </r>
  </si>
  <si>
    <t>Монтаж АВР</t>
  </si>
  <si>
    <t>1024/2015</t>
  </si>
  <si>
    <t>Монтаж КТПН</t>
  </si>
  <si>
    <t>1025/2015</t>
  </si>
  <si>
    <t>1026/2015</t>
  </si>
  <si>
    <t>Монтаж прожекторной мачты</t>
  </si>
  <si>
    <t>1027/2015</t>
  </si>
  <si>
    <t>Монтаж сетей электрических</t>
  </si>
  <si>
    <t>1028/2015</t>
  </si>
  <si>
    <t>Монтаж средств КИПиА БГ</t>
  </si>
  <si>
    <t>1029/2015</t>
  </si>
  <si>
    <t>Монтаж средств КИПиА ГЗУ</t>
  </si>
  <si>
    <t>130/2015</t>
  </si>
  <si>
    <t>Монтаж средств КИПиА УДХ</t>
  </si>
  <si>
    <t>1031/2015</t>
  </si>
  <si>
    <t>Сети связи</t>
  </si>
  <si>
    <t>1032/2015</t>
  </si>
  <si>
    <t>Установка опор Кт-10-1-Р</t>
  </si>
  <si>
    <t>1033/2015</t>
  </si>
  <si>
    <t>Шкаф ЩМП-12</t>
  </si>
  <si>
    <t>Объект: Куст скважин №71</t>
  </si>
  <si>
    <t>Бензин авиационный Б-70</t>
  </si>
  <si>
    <t>Битумы нефтяные строительные изоляционные БНИ-IV-3, БНИ-IV, БНИ-V</t>
  </si>
  <si>
    <t>Битумы нефтяные строительные марки: БН-90/10</t>
  </si>
  <si>
    <t>Болты с шестигранной головкой диаметром резьбы: 10 мм</t>
  </si>
  <si>
    <t>10 м2</t>
  </si>
  <si>
    <t>Винты с полукруглой головкой длиной: 50 мм...</t>
  </si>
  <si>
    <t>Гайки шестигранные диаметр резьбы: 10 мм</t>
  </si>
  <si>
    <t>Гвозди строительные с плоской головкой: 1,6x50 мм</t>
  </si>
  <si>
    <t>Керосин для технических целей марок КТ-1, КТ-2</t>
  </si>
  <si>
    <t>Краски масляные земляные марки: МА-0115 мумия, сурик железный</t>
  </si>
  <si>
    <t>Лента стальная упаковочная, мягкая, нормальной точности 0,7х20-50 мм</t>
  </si>
  <si>
    <t>Масло дизельное моторное М-10ДМ</t>
  </si>
  <si>
    <t>Мастика битумная кровельная горячая</t>
  </si>
  <si>
    <t>Мастика клеящая морозостойкая битумно-масляная МБ-50</t>
  </si>
  <si>
    <t>Мел природный молотый</t>
  </si>
  <si>
    <t>Миткаль «Т-2» суровый (суровье)</t>
  </si>
  <si>
    <t>10 м</t>
  </si>
  <si>
    <t>Мыло твердое хозяйственное 72%</t>
  </si>
  <si>
    <t>шт.</t>
  </si>
  <si>
    <t>Олифа комбинированная, марки: К-2</t>
  </si>
  <si>
    <t>Проволока сварочная легированная диаметром: 2 мм</t>
  </si>
  <si>
    <t>Проволока стальная низкоуглеродистая разного назначения оцинкованная диаметром: 1,1 мм</t>
  </si>
  <si>
    <t>Проволока стальная низкоуглеродистая разного назначения оцинкованная диаметром: 1,6 мм</t>
  </si>
  <si>
    <t>Проволока стальная низкоуглеродистая разного назначения оцинкованная диаметром: 3,0 мм...</t>
  </si>
  <si>
    <t>Проволока стальная низкоуглеродистая разного назначения оцинкованная диаметром: 6,0-6,3 мм</t>
  </si>
  <si>
    <t>Пудра алюминиевая, марки: ПП-3</t>
  </si>
  <si>
    <t>Пластина резиновая рулонная вулканизированная</t>
  </si>
  <si>
    <t>Смазка солидол жировой марки «Ж»...</t>
  </si>
  <si>
    <t>Швеллеры № 40 из стали марки: Ст0...</t>
  </si>
  <si>
    <t>Двутавры с параллельными гранями полок нормальные «Б», сталь: полуспокойная, № 20-24</t>
  </si>
  <si>
    <t>Прокат рифленый ромбического рифления, шириной от 1 до 1,9 м из горячекатаных листов с обрезными кромками сталь С235, толщиной: 4 мм</t>
  </si>
  <si>
    <t>Портландцемент общестроительного назначения бездобавочный, марки: 400</t>
  </si>
  <si>
    <t>Шурупы с полукруглой головкой: 4x40 мм</t>
  </si>
  <si>
    <t>Электроды диаметром: 4 мм Э42...</t>
  </si>
  <si>
    <t>Электроды диаметром: 4 мм Э42А...</t>
  </si>
  <si>
    <t>Электроды диаметром: 4 мм Э46...</t>
  </si>
  <si>
    <t>Электроды диаметром: 4 мм Э50А</t>
  </si>
  <si>
    <t>Электроды диаметром: 4 мм Э55</t>
  </si>
  <si>
    <t>Электроды диаметром: 5 мм Э42...</t>
  </si>
  <si>
    <t>Электроды диаметром: 5 мм Э42А...</t>
  </si>
  <si>
    <t>Электроды диаметром: 6 мм Э42...</t>
  </si>
  <si>
    <t>Электроды диаметром: 8 мм Э42</t>
  </si>
  <si>
    <t>Электроды диаметром: 8 мм Э46</t>
  </si>
  <si>
    <t>Брезент</t>
  </si>
  <si>
    <t>м2</t>
  </si>
  <si>
    <t>Ацетилен газообразный технический...</t>
  </si>
  <si>
    <t>Сталь круглая углеродистая обыкновенного качества марки ВСт3пс5-1 диаметром: 16 мм</t>
  </si>
  <si>
    <t>Сталь листовая углеродистая обыкновенного качества марки ВСт3пс5 толщиной: 4-6 мм</t>
  </si>
  <si>
    <t>Сталь угловая равнополочная, марка стали: ВСт3кп2, размером 50x50x5 мм</t>
  </si>
  <si>
    <t>Поковки простые строительные /скобы, закрепы, хомуты и т,п,/ массой до 1,6 кг</t>
  </si>
  <si>
    <t>Углекислый газ</t>
  </si>
  <si>
    <t>10 шт.</t>
  </si>
  <si>
    <t>Прокладки резиновые /пластина техническая прессованная</t>
  </si>
  <si>
    <t>Войлок строительный</t>
  </si>
  <si>
    <t>Пакля пропитанная</t>
  </si>
  <si>
    <t>Сталь листовая оцинкованная толщиной листа: 0,5 мм</t>
  </si>
  <si>
    <t>Болты с гайками и шайбами строительные...</t>
  </si>
  <si>
    <t>Сталь полосовая, марка стали: Ст3сп шириной 50-200 мм толщиной 4-5 мм...</t>
  </si>
  <si>
    <t>Тальк молотый, сорт I</t>
  </si>
  <si>
    <t>Ткань мешочная</t>
  </si>
  <si>
    <t>Бризол</t>
  </si>
  <si>
    <t>1000 м2</t>
  </si>
  <si>
    <t>Краска БТ-177 серебристая...</t>
  </si>
  <si>
    <t>Гвозди строительные</t>
  </si>
  <si>
    <t>Винты самонарезающие: оцинкованные, размером 4-12 мм ГОСТ 10621-80</t>
  </si>
  <si>
    <t>Замазка защитная</t>
  </si>
  <si>
    <t>Сталь листовая оцинкованная толщиной листа: 0,8 мм</t>
  </si>
  <si>
    <t>Заклепка СТД-985</t>
  </si>
  <si>
    <t>Сталь полосовая: 40х4 мм, кипящая</t>
  </si>
  <si>
    <t>Сталь легированная</t>
  </si>
  <si>
    <t>Жесть белая толщиной: 0,25 мм</t>
  </si>
  <si>
    <t>Лента ПХВ-304</t>
  </si>
  <si>
    <t>Канифоль сосновая</t>
  </si>
  <si>
    <t>Грунтовка битумная под полимерное или резиновое покрытие</t>
  </si>
  <si>
    <t>Болты строительные с гайками и шайбами</t>
  </si>
  <si>
    <t>Краски маркировочные МКЭ-4...</t>
  </si>
  <si>
    <t>Болты с гайками и шайбами оцинкованные, диаметр: 12 мм</t>
  </si>
  <si>
    <t>Нитки хлопчатобумажные швейные №00</t>
  </si>
  <si>
    <t>Нитки суровые</t>
  </si>
  <si>
    <t>60</t>
  </si>
  <si>
    <t>Шайбы диаметром 8-12 мм</t>
  </si>
  <si>
    <t>Дюбели пластмассовые с шурупами 12х70 мм</t>
  </si>
  <si>
    <t>Сталь листовая горячекатаная марки Ст3 толщиной: 2-6 мм</t>
  </si>
  <si>
    <t>Спирт этиловый ректификованный технический, сорт I</t>
  </si>
  <si>
    <t>Салфетки хлопчатобумажные</t>
  </si>
  <si>
    <t>Блоки анкерные под якорь из тяжелого бетона М150 массой до 15 т, объе-мом от 1 до 4 м3, с расходом арматуры 1,7 кг/м3</t>
  </si>
  <si>
    <t>Растворитель марки: № 648</t>
  </si>
  <si>
    <t>100 м</t>
  </si>
  <si>
    <t>Лента с запонками ЛМЗ</t>
  </si>
  <si>
    <t>Лента поливинилхлоридная липкая толщиной 0,4 мм</t>
  </si>
  <si>
    <t>Лента поливинилхлоридная техническая с липким слоем толщиной 0,40 мм</t>
  </si>
  <si>
    <t>Флюс: ФКДТ</t>
  </si>
  <si>
    <t>Флюс: ФКСП</t>
  </si>
  <si>
    <t>100 шт.</t>
  </si>
  <si>
    <t>шт</t>
  </si>
  <si>
    <t>Электроды с основным покрытием класса Э42А диаметром 2,5 мм</t>
  </si>
  <si>
    <t>Электроды с основным покрытием класса Э50А диаметром 4 мм</t>
  </si>
  <si>
    <t>Праймер эпоксидный</t>
  </si>
  <si>
    <t>Лесоматериалы круглые хвойных пород для строительства диаметром 14-24 см, длиной 3-6,5 м...</t>
  </si>
  <si>
    <t>Бруски обрезные хвойных пород длиной: 4-6,5 м, шириной 75-150 мм, толщиной 40-75 мм, I сорта...</t>
  </si>
  <si>
    <t>Пиломатериалы хвойных пород. Брусья обрезные длиной 4-6.5 м, шириной 75-150 мм, толщиной 150 мм и более III сорта</t>
  </si>
  <si>
    <t>Доски необрезные хвойных пород длиной: 4-6,5 м, все ширины, толщиной 44 мм и более, III сорта</t>
  </si>
  <si>
    <t>Доски дубовые: II сорта</t>
  </si>
  <si>
    <t>Трубы стальные электросварные прямошовные со снятой фаской из стали марок БСт2кп-БСт4кп и БСт2пс-БСт4пс наружный диаметр: 83 мм, толщина стенки 3,5 мм</t>
  </si>
  <si>
    <t>м</t>
  </si>
  <si>
    <t>Трубы стальные электросварные прямошовные и спирально-шовные больших диаметров группы А и Б с сопротивлением по разрыву 38 кгс/мм2 наружный диаметр 426 мм толщина стенки 8 мм</t>
  </si>
  <si>
    <t>Плиты из минеральной ваты: гофрированной структуры М-125</t>
  </si>
  <si>
    <t>Маты прошивные из минеральной ваты: без обкладок М-100, толщина 60 мм</t>
  </si>
  <si>
    <t>Плиты из пенопласта полистирольного ПСБС-40</t>
  </si>
  <si>
    <t>Детали защитных покрытий конструкций тепловой изоляции трубопроводов: из стали тонколистовой оцинкованной толщиной 0,55 мм, криволиней-ные</t>
  </si>
  <si>
    <t>Холсты стекловолокнистые марки: ВВ-Г</t>
  </si>
  <si>
    <t>Шпалы непропитанные для железных дорог: 1 тип</t>
  </si>
  <si>
    <t>Шпалы из древесины хвойных пород длиной: 1500 мм для колеи 750 мм пропитанные, тип 2</t>
  </si>
  <si>
    <t>Бобышки скошенные</t>
  </si>
  <si>
    <t>Скрепы 10х2</t>
  </si>
  <si>
    <t>Стойки для линий сети проводного вещания типа: РС-II-1.6</t>
  </si>
  <si>
    <t>Ростверки стальные массой до 0,2т</t>
  </si>
  <si>
    <t>Траверсы стальные 2-штырные</t>
  </si>
  <si>
    <t>1,03</t>
  </si>
  <si>
    <t>9,04</t>
  </si>
  <si>
    <t>Бирки-оконцеватели</t>
  </si>
  <si>
    <t>Бирки маркировочные пластмассовые</t>
  </si>
  <si>
    <t>Рамка для надписей 55х15 мм</t>
  </si>
  <si>
    <t>Грунтовка: ГФ-021 красно-коричневая...</t>
  </si>
  <si>
    <t>Грунтовка: ГФ-0119 красно-коричневая</t>
  </si>
  <si>
    <t>Грунтовка: ФЛ-03К коричневая...</t>
  </si>
  <si>
    <t>Грунтовка: фосфатирующая ВЛ-02 зеленовато-желтого цвета</t>
  </si>
  <si>
    <t>Клей фенолполивинилацетатный марки: БФ-2, БФ-2Н, сорт высший</t>
  </si>
  <si>
    <t>Ксилол нефтяной марки А...</t>
  </si>
  <si>
    <t>Отвердитель: № 1</t>
  </si>
  <si>
    <t>Сольвент каменноугольный технический, марки: В</t>
  </si>
  <si>
    <t>Шпатлевка ЭП-00-10 красно-коричневая</t>
  </si>
  <si>
    <t>Эмаль эпоксидная: ЭП-140 защитная</t>
  </si>
  <si>
    <t>Эмаль эпоксидная: ЭП-5116 черная</t>
  </si>
  <si>
    <t>Эмаль ХС-720 серебристая антикоррозийная</t>
  </si>
  <si>
    <t>Нитроэмаль</t>
  </si>
  <si>
    <t>Отдельные конструктивные элементы зданий и сооружений с преобладанием: горячекатаных профилей, средняя масса сборочной единицы от 0,1 до 0,5 т...</t>
  </si>
  <si>
    <t>Конструктивные элементы вспомогательного назначения: массой не более 50 кг с преобладанием толстолистовой стали собираемые из двух и более деталей, с отверстиями и без отверстий, соединяемые на сварке...</t>
  </si>
  <si>
    <t>Кондуктор инвентарный металлический</t>
  </si>
  <si>
    <t>Анкерные детали из прямых или гнутых круглых стержней с резьбой (в комплекте с шайбами и гайками или без них),: поставляемые отдельно</t>
  </si>
  <si>
    <t>0,9</t>
  </si>
  <si>
    <t>Колпачки-заглушки 1"</t>
  </si>
  <si>
    <t>Раствор готовый кладочный цементный марки: 200</t>
  </si>
  <si>
    <t>Раствор готовый отделочный тяжелый,: цементный 1:3</t>
  </si>
  <si>
    <t>Гипсовые вяжущие, марка: Г3</t>
  </si>
  <si>
    <t>Щебень из природного камня для строительных работ марка: 1000, фракция 40-70 мм</t>
  </si>
  <si>
    <t>Щебень из природного камня для строительных работ марка: 800, фракция 5(3)-10 мм</t>
  </si>
  <si>
    <t>Щебень из природного камня для строительных работ марка: 800, фракция 20-40 мм</t>
  </si>
  <si>
    <t>Песок для строительных работ природный</t>
  </si>
  <si>
    <t>Песок природный для строительных: растворов средний</t>
  </si>
  <si>
    <t>Вода водопроводная</t>
  </si>
  <si>
    <t>Каменная мелочь марки 300</t>
  </si>
  <si>
    <t>Провода неизолированные для воздушных линий электропередачи медные марки: М, сечением 4 мм2</t>
  </si>
  <si>
    <t>Муфта</t>
  </si>
  <si>
    <t>Ленты алюминиевые марки АД1Н, шириной: 20 мм, толщиной 0,8 мм</t>
  </si>
  <si>
    <t>Проволока медная круглая электротехническая ММ (мягкая) диаметром 1,0-3,0 мм и выше</t>
  </si>
  <si>
    <t>Листы алюминиевые марки АД1Н, толщиной: 1 мм</t>
  </si>
  <si>
    <t>Листы алюминиевые марки АД1Н, толщиной: 0,8 мм</t>
  </si>
  <si>
    <t>Припои оловянно-свинцовые бессурьмянистые марки: ПОС61</t>
  </si>
  <si>
    <t>Припои оловянно-свинцовые бессурьмянистые марки: ПОС40</t>
  </si>
  <si>
    <t>Припои оловянно-свинцовые бессурьмянистые марки: ПОС30...</t>
  </si>
  <si>
    <t>Припои оловянно-свинцовые малосурьмянистые марки: ПОССу61-0,5</t>
  </si>
  <si>
    <t>Трубка полихлорвиниловая</t>
  </si>
  <si>
    <t>Трубка полихлорвиниловая ПХВ-305 диаметром 6-10 мм</t>
  </si>
  <si>
    <t>Пробки П-М27х2</t>
  </si>
  <si>
    <t>0,19</t>
  </si>
  <si>
    <t>Наконечники кабельные алюминиевые:</t>
  </si>
  <si>
    <t>Наконечники кабельные: медные для электротехнических установок</t>
  </si>
  <si>
    <t>Наконечники кабельные: медные соединительные</t>
  </si>
  <si>
    <t>0,4</t>
  </si>
  <si>
    <t>Наконечники кабельные: П2.5-4Д-МУ3</t>
  </si>
  <si>
    <t>Наконечники кабельные: П6-4Д-МУЗ</t>
  </si>
  <si>
    <t>1000 шт.</t>
  </si>
  <si>
    <t>1,4890</t>
  </si>
  <si>
    <t>Гильзы соединительные...</t>
  </si>
  <si>
    <t>0,16</t>
  </si>
  <si>
    <t>Перемычки гибкие, тип ПГС-50...</t>
  </si>
  <si>
    <t>71</t>
  </si>
  <si>
    <t>Зажимы наборные</t>
  </si>
  <si>
    <t>Скобы...</t>
  </si>
  <si>
    <t>Скоба: К-142</t>
  </si>
  <si>
    <t>Жир паяльный</t>
  </si>
  <si>
    <t>Полоски и пряжки для крепления проводов</t>
  </si>
  <si>
    <t>Оконцеватели маркировочные</t>
  </si>
  <si>
    <t>Серьга</t>
  </si>
  <si>
    <t>Сжимы соединительные</t>
  </si>
  <si>
    <t>Соединитель алюминиевых и сталеалюминиевых проводов (СОАС) 062-3</t>
  </si>
  <si>
    <t>Лампы люминесцентные ртутные низкого давления типа: ЛБ, ЛД, ЛДЦ, ЛТВ, ЛБХ 20</t>
  </si>
  <si>
    <t>47</t>
  </si>
  <si>
    <t>1,6</t>
  </si>
  <si>
    <t>Прессшпан листовой, марки А</t>
  </si>
  <si>
    <t>Уплотнительный состав</t>
  </si>
  <si>
    <t>Шнур асбестовый общего назначения марки: ШАОН диаметром 3-5 мм</t>
  </si>
  <si>
    <t>Парафины нефтяные твердые марки Т-1</t>
  </si>
  <si>
    <t>Вазелин технический...</t>
  </si>
  <si>
    <t>Прокладки паронитовые</t>
  </si>
  <si>
    <t>Канат двойной свивки типа ТЛК-О без покрытия из проволок марки В, маркировочная группа 1770 н/мм2, диаметром 33 мм</t>
  </si>
  <si>
    <t>Пропан-бутан, смесь техническая</t>
  </si>
  <si>
    <t>Грунтовка ГТ-752</t>
  </si>
  <si>
    <t>Лента поливинилхлоридная для изоляции газонефтепродуктопроводов ПВХ-БК (липкая), толщиной 0.4 мм</t>
  </si>
  <si>
    <t>Пленка оберточная ПЭКОМ толщиной 0.6 мм</t>
  </si>
  <si>
    <t>Манжета предохраняющая для заделки концов кожуха трубопроводов Ду 200 мм</t>
  </si>
  <si>
    <t>Кольца центрирующие для труб Ду 200 мм</t>
  </si>
  <si>
    <t>Отборное устройство РУ40МПа</t>
  </si>
  <si>
    <t>1000 м</t>
  </si>
  <si>
    <t>Кабель-канал 105*50 Legrand</t>
  </si>
  <si>
    <t>Разъемы РJ6 (САТ-703)</t>
  </si>
  <si>
    <t>Электроды диаметром 4 мм Э42</t>
  </si>
  <si>
    <t>Мастика</t>
  </si>
  <si>
    <t>Трубы стальные сварные водогазопроводные с резьбой черные обыкновенные (неоцинкованные) диаметр условного прохода 32 мм толщина стенки 3.2 мм</t>
  </si>
  <si>
    <t>Лак ПФ-170 кремнийорганический термостойкий</t>
  </si>
  <si>
    <t>Эмаль КО-174</t>
  </si>
  <si>
    <t>Материалы гидроизоляционные рулонные</t>
  </si>
  <si>
    <t>Металлорукава Д=25 мм</t>
  </si>
  <si>
    <t>Задвижки 31л с41нж д. 25 мм 4 МПа</t>
  </si>
  <si>
    <t>Задвижки 30 лс 941 нж Д= 50 мм Р=4,0 МПа клиновые фланцевые с выдвижным шпинделем</t>
  </si>
  <si>
    <t>Задвижки 30 лс 15 нж Д= 80 мм Р=4,0 МПа клиновые фланцевые с выдвижным шпинделем</t>
  </si>
  <si>
    <t>Задвижки 31 с 45 нж Д= 100 мм Р=25 МПа клиновые фланцевые с выдвижным шпинделем</t>
  </si>
  <si>
    <t>Задвижки 31 лс 15 нж Д= 50 мм Р=1,6 МПа клиновые фланцевые с выдвижным шпинделем</t>
  </si>
  <si>
    <t>Задвижки 31 лс 15 нж Д= 80 мм Р=1,6 МПа клиновые фланцевые с выдвижным шпинделем</t>
  </si>
  <si>
    <t>Задвижки 31 лс 41 нж Д= 25 мм Р=4,0</t>
  </si>
  <si>
    <t>Клапаны 19с53нж д. 80 мм 4 МПа</t>
  </si>
  <si>
    <t>Клапаны 16c48нж д-20 мм Р=16 МПа</t>
  </si>
  <si>
    <t>Втулки ЦЕ-159-8-1В</t>
  </si>
  <si>
    <t>Кабель силовой ВБбШвнг 5х 25 мм2</t>
  </si>
  <si>
    <t>ВБбШвнг-0,66 кВ 5х6 мм2</t>
  </si>
  <si>
    <t>Коробка соединительная металлическая КСК 16-30УХЛ1</t>
  </si>
  <si>
    <t>Стойка для прокладки кабеля металлическая оцинкованная К 1150 ЦУТ 1.5,L= 400 мм</t>
  </si>
  <si>
    <t>Стойка для прокладки кабеля металлическая оцинкованная К 1151 ЦУТ 1.5,L= 600 мм</t>
  </si>
  <si>
    <t>Стойка для прокладки кабеля металлическая оцинкованная К 1152 ЦУТ 1.5,L= 800 мм</t>
  </si>
  <si>
    <t>Полка для прокладки кабеля металлическая оцинкованная К 1161 ЦУТ 1.5,L= 265 мм</t>
  </si>
  <si>
    <t>Лампы энергосберегающие</t>
  </si>
  <si>
    <t>Светильники НСП 43М-11-200 взрывозащищенные (без ламп)</t>
  </si>
  <si>
    <t>Провода неизолированные медные гибкие для электрических установок и антенн марки МГ, сечением 6 мм2</t>
  </si>
  <si>
    <t>Паронит маслобензостойкий ПМБ</t>
  </si>
  <si>
    <t>Лампы газоразрядные высокого давления типа ДНаТ 400-5</t>
  </si>
  <si>
    <t>Прожекторы ЖТУ 17-2х400</t>
  </si>
  <si>
    <t>Прожекторы ВЭЛАН-03-СД.Л.-80</t>
  </si>
  <si>
    <t>Электроды диаметром: 4 мм Э42</t>
  </si>
  <si>
    <t>Ацетилен газообразный технический</t>
  </si>
  <si>
    <t>Сталь листовая 10 мм</t>
  </si>
  <si>
    <t>Сталь листовая 16 мм</t>
  </si>
  <si>
    <t>Сталь угловая равнополочная, 100х100х8</t>
  </si>
  <si>
    <t>Мастика битумная</t>
  </si>
  <si>
    <t>Рукава металлические РЗ-У-Х20</t>
  </si>
  <si>
    <t>Растворитель марки: Р-4</t>
  </si>
  <si>
    <t xml:space="preserve">   - Сталь угловая 50*5 мм</t>
  </si>
  <si>
    <t xml:space="preserve">   - Сталь угловая 50*5мм</t>
  </si>
  <si>
    <t xml:space="preserve">   - Сталь угловая: 50х5 мм</t>
  </si>
  <si>
    <t xml:space="preserve">   - Сталь угловая: 50х50 мм</t>
  </si>
  <si>
    <t>Сталь угловая: 63*63*6мм</t>
  </si>
  <si>
    <t xml:space="preserve">   - Сталь угловая 75*6 мм</t>
  </si>
  <si>
    <t xml:space="preserve">   - Сталь угловая: 75х75 мм</t>
  </si>
  <si>
    <t>Стеклохолст</t>
  </si>
  <si>
    <t>Сталь угловая равнополочная, марка стали: Ст3сп, размером 45х45 мм</t>
  </si>
  <si>
    <t>Сталь листовая горячекатаная марки Ст3 толщиной: 4,0 мм</t>
  </si>
  <si>
    <t>Сталь листовая горячекатаная марки Ст3 толщиной: 6,0 мм</t>
  </si>
  <si>
    <t>Сталь листовая горячекатаная марки Ст3 толщиной: 10-13 мм</t>
  </si>
  <si>
    <t>Бруски обрезные хвойных пород длиной: 4-6,5 м, шириной 75-150 мм, толщиной 40-75 мм, I сорта</t>
  </si>
  <si>
    <t>Доски обрезные 150 мм, толщиной 16 мм</t>
  </si>
  <si>
    <t>Трубы стальные д-25*2,8 мм</t>
  </si>
  <si>
    <t>Трубы стальные 32*3,2 мм</t>
  </si>
  <si>
    <t>Трубы стальные электросварные прямошовные со снятой фаской из стали марок БСт2кп-БСт4кп и БСт2пс-БСт4пс наружный диаметр: 32 мм, толщина стенки 2,8 мм</t>
  </si>
  <si>
    <t>Трубы стальные электросварные д-76*5 мм (0,176)</t>
  </si>
  <si>
    <t>Трубы стальные д-89*5 мм  L=2,45м (0,275)</t>
  </si>
  <si>
    <t>Трубы стальные д-114*5,5 (0,018)</t>
  </si>
  <si>
    <t>Трубы стальные электросварные д-530*5 мм (0,0032)</t>
  </si>
  <si>
    <t>Трубы стальные электросварные д-720*10 мм  (0,105)</t>
  </si>
  <si>
    <t xml:space="preserve">Трубы стальные электросварные д-1020*10 мм </t>
  </si>
  <si>
    <t>Трубы стальные бесшовные, горячедеформированные д-25*3 мм</t>
  </si>
  <si>
    <t>Трубы стальные бесшовные, горячедеформированные д-57*6 мм</t>
  </si>
  <si>
    <t>Трубы стальные бесшовные, горячедеформированные д-89*6 мм</t>
  </si>
  <si>
    <t>Трубы стальные бесшовные, горячедеформированные д-89*9 мм</t>
  </si>
  <si>
    <t>Трубы стальные бесшовные, горячедеформированные д-114*6 мм</t>
  </si>
  <si>
    <t>Плакаты предупредительные, путевые сигнальные знаки размер 420х220 мм</t>
  </si>
  <si>
    <t>Конструкции стальные: прожекторных мачт</t>
  </si>
  <si>
    <t>Грунтовка: ГФ-021 красно-коричневая</t>
  </si>
  <si>
    <t>Эмаль кремнийорганическая: КО-174</t>
  </si>
  <si>
    <t>Бетон тяжелый, класс: В3,5 (М50)</t>
  </si>
  <si>
    <t>Сваи железобетонные С35.10-1/16шт</t>
  </si>
  <si>
    <t>Смесь пескоцементная с содержанием цемента до 67 %</t>
  </si>
  <si>
    <t>Кабели силовые переносные с гибкими медными жилами в резиновой оболочке марки: КГ, с числом жил - 2 и сечением 6 мм2</t>
  </si>
  <si>
    <t>Кабели силовые КГ 3*1,5мм2</t>
  </si>
  <si>
    <t>Кабели силовые переносные с медными жилами повышенной гибкости в резиновой оболочке марки: КПГ, с числом жил - 4 и сечением 2,5 мм2</t>
  </si>
  <si>
    <t>Кабели контрольные с медными жилами с поливинилхлоридной изоляцией и оболочкой марки: КВВГ, с числом жил - 4 и сечением 1 мм2</t>
  </si>
  <si>
    <t>Кабели контрольные с медными жилами с поливинилхлоридной изоляцией и оболочкой марки: КВВГ, с числом жил - 4 и сечением 1,5 мм2</t>
  </si>
  <si>
    <t>Кабели контрольные с медными жилами с поливинилхлоридной изоляцией и оболочкой марки: КВВГ, с числом жил - 10 и сечением 1,5 мм2</t>
  </si>
  <si>
    <t>Кабели контрольные с медными жилами с поливинилхлоридной изоляцией марки: КВВГЭ, с числом жил - 4 и сечением 1,5 мм2</t>
  </si>
  <si>
    <t>Кабели контрольные с медными жилами с поливинилхлоридной изоляцией марки: КВВГЭ, с числом жил - 5 и сечением 1,5 мм2</t>
  </si>
  <si>
    <t>Кабели контрольные с медными жилами с поливинилхлоридной изоляцией марки: КВВГЭ, с числом жил - 7 и сечением 1,5 мм2</t>
  </si>
  <si>
    <t>ВВГ-0,66   5x2,5 мм2</t>
  </si>
  <si>
    <t>ВВГ-0,66   5x6 мм2</t>
  </si>
  <si>
    <t>Кабель силовой с медными жилами с поливинилхлоридной изоляцией в поливинилхлоридной оболочке без защитного покрова: ВВГ, напряжением 1,00 Кв, число жил – 4 и сечением 6,0 мм2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</si>
  <si>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6,0 мм2</t>
  </si>
  <si>
    <t>Кабель силовой с медными жилами с поливинилхлоридной изоляцией с броней из стальной ленты в шланге из поливинилхлорида: ВБбШв, напряжением 0,66 Кв, число жил – 5 и сечением 16 мм2</t>
  </si>
  <si>
    <t>Провода неизолированные для воздушных линий электропередачи алюминиевые марки: А, сечением 120 мм2</t>
  </si>
  <si>
    <t>Провода неизолированные медные гибкие для электрических установок и антенн марки: МГ, сечением 6 мм2</t>
  </si>
  <si>
    <t>Провода силовые для электрических установок на напряжение до 450 В с медной жилой марки: ПВ1, сечением 1 мм2</t>
  </si>
  <si>
    <t>Провода силовые для электрических установок на напряжение до 450 В с медной жилой марки: ПВ1, сечением 6 мм2</t>
  </si>
  <si>
    <t>Провода силовые для электрических установок на напряжение до 450 В с медной жилой марки: ПВ3, сечением 1 мм2</t>
  </si>
  <si>
    <t>Фланцы 3-65-40</t>
  </si>
  <si>
    <t>Отводы 90 град. д-114*...</t>
  </si>
  <si>
    <t>Отводы 90 град.д-159*8 мм</t>
  </si>
  <si>
    <t>Отводы 90 град. д-168*16 мм</t>
  </si>
  <si>
    <t>Тройники д-159*6 мм</t>
  </si>
  <si>
    <t>Тройники д-219*6 мм</t>
  </si>
  <si>
    <t>Переходы  89х6-57х5 мм</t>
  </si>
  <si>
    <t>Переходы  114х8-89х8 мм</t>
  </si>
  <si>
    <t>Переходы  219х20-114х11 мм</t>
  </si>
  <si>
    <t>Заглушки д-89*10 мм</t>
  </si>
  <si>
    <t>Опоры 25-ТП-АСОО</t>
  </si>
  <si>
    <t>Опоры  57-КП-А11</t>
  </si>
  <si>
    <t>Опоры  89-КП-А11</t>
  </si>
  <si>
    <t>Опоры 159-КП-А11</t>
  </si>
  <si>
    <t>Опоры  108-КХ-А11</t>
  </si>
  <si>
    <t>Вилка аксессуарная HLN945A</t>
  </si>
  <si>
    <t>Зажим: плашечный</t>
  </si>
  <si>
    <t>Блок питания</t>
  </si>
  <si>
    <t>Манометры МП-4-У-250</t>
  </si>
  <si>
    <t>Ящики силовые серии ЯБПВ типа ЯБПВ-1 на 100А</t>
  </si>
  <si>
    <t>Посты управления кнопочные КУ-91-1</t>
  </si>
  <si>
    <t>Ящик с рубильником с предохранителями ЯБПВУ -1М на 100А</t>
  </si>
  <si>
    <t>Выключатели автоматические: ВА51-31-340010Р-00УХЛ3 I-100А</t>
  </si>
  <si>
    <t>Разъединитель с приводом ПР90/180 Л-ХЛ</t>
  </si>
  <si>
    <t>Инженер 1 кат. ПО-1ДКС и РО ОАО "СН-МНГ"</t>
  </si>
  <si>
    <t>Канаты пеньковые пропитанные</t>
  </si>
  <si>
    <t>Лаки канифольные, марки КФ-965</t>
  </si>
  <si>
    <t>2958</t>
  </si>
  <si>
    <t>Ветошь</t>
  </si>
  <si>
    <t>1,24</t>
  </si>
  <si>
    <t>0,3176</t>
  </si>
  <si>
    <t>164,3052</t>
  </si>
  <si>
    <t>1,77</t>
  </si>
  <si>
    <t>Бязь суровая арт. 6804</t>
  </si>
  <si>
    <t>Проволока горячекатаная в мотках, диаметром 6,3-6,5 мм</t>
  </si>
  <si>
    <t xml:space="preserve">   - Поковки из квадратных заготовок, масса: 1,8 кг</t>
  </si>
  <si>
    <t>Поковки из квадратных заготовок, масса: 1,8 кг</t>
  </si>
  <si>
    <t>Уайт-спирит</t>
  </si>
  <si>
    <t>Электроды диаметром: 5 мм Э42</t>
  </si>
  <si>
    <t>1,5166</t>
  </si>
  <si>
    <t>Подкладки металлические</t>
  </si>
  <si>
    <t>Заглушки</t>
  </si>
  <si>
    <t>Втулки изолирующие</t>
  </si>
  <si>
    <t>0,0903</t>
  </si>
  <si>
    <t>0,0938</t>
  </si>
  <si>
    <t>1,7385</t>
  </si>
  <si>
    <t>445</t>
  </si>
  <si>
    <t>Муфты сливные МС-2</t>
  </si>
  <si>
    <t>Кран шаровый фланцевый ЗАРД 020.160.27-03.Р-ХЛ1</t>
  </si>
  <si>
    <t>Огнепреградитель ОП-100 д-100 Ру=2,5</t>
  </si>
  <si>
    <t>Кран шаровый фланцевый ЗАРД П 020.250.40-03-ХЛ1</t>
  </si>
  <si>
    <t>Коробки   КСК -16 (1298/3,32)</t>
  </si>
  <si>
    <t>Коробки   КСК-8 (508/3,32)</t>
  </si>
  <si>
    <t>Отвод с переходом на кабель-канал Legrand</t>
  </si>
  <si>
    <t>Внутренний угол Legrand</t>
  </si>
  <si>
    <t>Стяжки, 100 шт GTN-360-HDB Hyperline</t>
  </si>
  <si>
    <t>Заглушка торцевая  Legrand</t>
  </si>
  <si>
    <t>Накладка на стык профиля Legrand</t>
  </si>
  <si>
    <t>Угол плоский Legrand</t>
  </si>
  <si>
    <t>Плакаты, знаки металлические</t>
  </si>
  <si>
    <t>Звено промежуточное трехлапчатое ПРТ-7-1</t>
  </si>
  <si>
    <t>Ушко однолапчатое У1-7-16</t>
  </si>
  <si>
    <t>Изоляторы подвесные ПС-70Е (422,9/3,32)</t>
  </si>
  <si>
    <t>Изоляторы штыревые стеклянные ШС-10Д (330/3,32)</t>
  </si>
  <si>
    <t>Колпачок К-6а (4,75/3,32)</t>
  </si>
  <si>
    <t>Зажим плашечный шинный KG16 (302,5/1,18/3,32)</t>
  </si>
  <si>
    <t>Коробка переходная клеммная КПК-1М (3753,6)</t>
  </si>
  <si>
    <t>Лоток прямой перфорированный металлический оцинкованный ЛМ 100 размер 100х65х2000 мм</t>
  </si>
  <si>
    <t>Крышка лотка КЛ 100, длиной 2 м</t>
  </si>
  <si>
    <t>Светильники с лампами накаливания</t>
  </si>
  <si>
    <t>Металлорукав негерметичный РЗ-Ц-Х-15</t>
  </si>
  <si>
    <t>Коробка ответвительная металлическая 20 зажимов 7 сальника 360х245 мм У 615</t>
  </si>
  <si>
    <t>Разъем N T-112B под пайку 2,4 mm pin FIMO (80/3.95)</t>
  </si>
  <si>
    <t>Крепление для кабеля  LCF 7/8 RSB-78 RFS Радиал (1048/3,95)</t>
  </si>
  <si>
    <t>Полка стационарная, высотой 2 U ZPAC</t>
  </si>
  <si>
    <t>Комплект кабелей заземления ZPAC</t>
  </si>
  <si>
    <t>Втулка  RSB-S12/78 RFS (317/3,95)</t>
  </si>
  <si>
    <t>Фиксатор монтажной ленты  RSB-301/50шт RFS (4673/3,95)</t>
  </si>
  <si>
    <t>Лента для монтажа на трубу , 30 м, RSB-301/50шт RFS  (46826/3,95)</t>
  </si>
  <si>
    <t>Кабель питания с евровилкой 220В GKN6121 Motorola (494/3,95)</t>
  </si>
  <si>
    <t>Гильза SLFRS 31 Roxtec</t>
  </si>
  <si>
    <t>Круглое уплотнение RS 31 Roxtec</t>
  </si>
  <si>
    <t>Разъем BNC T-112B под пайку 2,4 mm pin FIMO (90/3.95)</t>
  </si>
  <si>
    <t>Медная шина сечением 30*4 мм ZPAC</t>
  </si>
  <si>
    <t>Кабель питания GKN6266A Motorola (769/3,95)</t>
  </si>
  <si>
    <t>Розетка открытой проводки с заземлением</t>
  </si>
  <si>
    <t>Колодка клеммная</t>
  </si>
  <si>
    <t>Автомат дифференциальный 16А 30мА</t>
  </si>
  <si>
    <t>Разъем штепсельный</t>
  </si>
  <si>
    <t>Кабельный сальник MG 16-25</t>
  </si>
  <si>
    <t>Щит ЩМП 600х600х400 IP31 ЩМП-12</t>
  </si>
  <si>
    <t>Клемма заземления 124</t>
  </si>
  <si>
    <t>Патроны для пристрелки</t>
  </si>
  <si>
    <t>DIN-рейка</t>
  </si>
  <si>
    <t>Перфорированный кабельный канал 40х40</t>
  </si>
  <si>
    <t>Шины алюминиевые</t>
  </si>
  <si>
    <t>Кабель КВВГЭнг-LS  10х1,5 мм2</t>
  </si>
  <si>
    <t>Кабель КВВГнг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</si>
  <si>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>Кабель КВВГЭнг  4х1,5 мм2 с медными жилами в изоляции их ПВХ пластиката, с общим экраном из алюминиевой или медной фольги, с наружным покровом из ПВХ пластиката пониженной горючести</t>
  </si>
  <si>
    <t>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</t>
  </si>
  <si>
    <t>Конструкции стальные  (сталь листовая 10 мм)</t>
  </si>
  <si>
    <t>Задвижки 30 с 15 нж Д= 150 мм Р=4,0 МПа клиновые фланцевые с выдвижным шпинделем</t>
  </si>
  <si>
    <t>Задвижки 31 лс 45 нж Д= 150 мм Р=25 МПа клиновые фланцевые с выдвижным шпинделем</t>
  </si>
  <si>
    <t>Двутавры № 16</t>
  </si>
  <si>
    <t>Двутавры с параллельными гранями полок нормальные «Б», сталь: полуспокойная, № 16-18</t>
  </si>
  <si>
    <t>Просечно-вытяжной прокат ПВ506</t>
  </si>
  <si>
    <t>Сталь  круглая д- 10 мм</t>
  </si>
  <si>
    <t>Сталь круглая углеродистая обыкновенного качества марки ВСт3пс5-1 диаметром: 10 мм</t>
  </si>
  <si>
    <t>Сталь круглая д-12мм</t>
  </si>
  <si>
    <t>Сталь круглая углеродистая обыкновенного качества марки ВСт3пс5-1 диаметром: 12 мм</t>
  </si>
  <si>
    <t>Сталь круглая углеродистая обыкновенного качества марки ВСт3пс5-1 диаметром: 18 мм</t>
  </si>
  <si>
    <t>Сталь круглая д-20 мм</t>
  </si>
  <si>
    <t>Сталь листовая 6 мм</t>
  </si>
  <si>
    <t>Сталь листовая 4 мм</t>
  </si>
  <si>
    <t>Сталь листовая 4мм</t>
  </si>
  <si>
    <t>Сталь листовая 6мм</t>
  </si>
  <si>
    <t>Сталь листовая  4 мм</t>
  </si>
  <si>
    <t xml:space="preserve"> Сталь листовая  6 мм</t>
  </si>
  <si>
    <t>Сталь листовая углеродистая обыкновенного качества марки ВСт3пс5 толщиной: 8-20 мм</t>
  </si>
  <si>
    <t>Сталь листовая 12 мм</t>
  </si>
  <si>
    <t>Сталь полосовая 150*6 мм</t>
  </si>
  <si>
    <t>Сталь полосовая 150*4 мм</t>
  </si>
  <si>
    <t>Сталь полосовая, марка стали: Ст3сп шириной 50-200 мм толщиной 4-5 мм</t>
  </si>
  <si>
    <t>Сталь угловая 100*8 мм</t>
  </si>
  <si>
    <t>Сталь угловая 100*100*7мм</t>
  </si>
  <si>
    <t>Сталь угловая 100*8мм</t>
  </si>
  <si>
    <t>Сталь угловая равнополочная, марка стали: 18пс, шириной полок 60-100 мм</t>
  </si>
  <si>
    <t>Кабели контрольные с медными жилами с поливинилхлоридной изоляцией марки КВВГЭ, с числом жил - 10 и сечением 1.0 мм2</t>
  </si>
  <si>
    <t>Кабель для промышленного интерфейса с многопроволочными медными лужеными проводниками с изоляцией, оболочкой из поливинилхлоридного пластиката повышенной морозостойкости; общий экран из аллюмолавсановой ленты и оплеткой из медных луженых проволок КИПЭВм 2х2х0,6 (80987,84/3,2)</t>
  </si>
  <si>
    <t>Кабель коаксиальный радиочастотный LMR*400UF TMS</t>
  </si>
  <si>
    <t>Кабель сигнализации и блокировки СБВГнг 4*0,9</t>
  </si>
  <si>
    <t>0,6964</t>
  </si>
  <si>
    <t>4,77616</t>
  </si>
  <si>
    <t>0,04525</t>
  </si>
  <si>
    <t>0,06406</t>
  </si>
  <si>
    <t>123,5448</t>
  </si>
  <si>
    <t>Болты с гайками и шайбами</t>
  </si>
  <si>
    <t>Отводы 90 град.д-89*6 мм</t>
  </si>
  <si>
    <t>Отводы 90 град. д-89*8 мм</t>
  </si>
  <si>
    <t>Отводы 90 град. д-89*6 мм</t>
  </si>
  <si>
    <t>Отводы 90 град. д-89*9 мм</t>
  </si>
  <si>
    <t>Отводы 45град. д-89*8 мм</t>
  </si>
  <si>
    <t>Отводы 90 град. д-114*6 мм</t>
  </si>
  <si>
    <t>Отводы 90 град. д-114*11 мм</t>
  </si>
  <si>
    <t>Отводы 90град. д-219*6 мм</t>
  </si>
  <si>
    <t>Отводы 90 град. д-219*6 мм</t>
  </si>
  <si>
    <t>Переходы 89х8-76х6 мм</t>
  </si>
  <si>
    <t>Переходы  89х8-76х6 мм</t>
  </si>
  <si>
    <t>Переходы 159х8-89х6 мм</t>
  </si>
  <si>
    <t>Переходы 159х6-89х6 мм</t>
  </si>
  <si>
    <t>Переходы  89х10-76х9 мм</t>
  </si>
  <si>
    <t>Стоимость подстанции ПКТПВР-6-0,4 кВ (625 229/2,99)</t>
  </si>
  <si>
    <t>Пункты распределительные ПР8501-1055-54 УЗ</t>
  </si>
  <si>
    <t>Ящики управления ЯУО 9602-3474 УЗ.1 с фотореле ФР-2</t>
  </si>
  <si>
    <t>Пост управления кнопочный КУ-91</t>
  </si>
  <si>
    <t>Аккумуляторная батарея FNG21803 FIAMM</t>
  </si>
  <si>
    <t>Антенна направленная типа  Y3 VHF (M) Радиал</t>
  </si>
  <si>
    <t>Шкаф настенный SU высотой 10U с металлической дверью ZHFC</t>
  </si>
  <si>
    <t>Устройство для заземления кабеля  LMR-400UF KMT 11-P FIMO (7965/3.95)</t>
  </si>
  <si>
    <t>Приемо-передатчик Motorola GM 340 (17653/4,31)</t>
  </si>
  <si>
    <t>Блок питания GPN6145B (10130/4,31)</t>
  </si>
  <si>
    <t>Грозоразрядник GR-1 с уголком Радиал (2343/3,95)</t>
  </si>
  <si>
    <t>Контроллер ZTC-91</t>
  </si>
  <si>
    <t>Блок гребенки                                       БГ 21-80-4 (1 150 000/4,1)</t>
  </si>
  <si>
    <t>Емкость ЕП25-2400-1-3 V=25м3 (3,87 тн)  415 000/1,18/3,95</t>
  </si>
  <si>
    <t>Сталь листовая горячекатаная марки Ст3 толщиной: 1 мм</t>
  </si>
  <si>
    <t>Трубы бесшовные обсадные из стали группы Д и Б с короткой треугольной резьбой, наружным диаметром: 219 мм, толщина стенки 8,9 мм</t>
  </si>
  <si>
    <t>Гайки установочные заземляющие</t>
  </si>
  <si>
    <t>Растворитель марки: Р-5</t>
  </si>
  <si>
    <t>Лента К226</t>
  </si>
  <si>
    <t>Лента ФУМ</t>
  </si>
  <si>
    <t>Лента липкая изоляционная на поликасиновом компаунде марки ЛСЭПЛ, шириной 20-30 мм, толщиной от 0,14 до 0,19 мм</t>
  </si>
  <si>
    <t>Дюбели для пристрелки стальные</t>
  </si>
  <si>
    <t>Дюбели распорные полипропиленовые</t>
  </si>
  <si>
    <t>Зажим соединительный: для проводов сечением 95-120 мм2 (КС-055)(КС-333)</t>
  </si>
  <si>
    <t>Канат двойной свивки типа ТК, конструкции 6х19(1+6+12)+1 о.с., оцинкованный из проволок марки В, маркировоч-ная группа: 1770 н/мм2, диаметром 5,5 мм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</si>
  <si>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8 мм</t>
  </si>
  <si>
    <t>Трубы стальные электросварные д-219*6 мм</t>
  </si>
  <si>
    <t>Трубы стальные электросварные д-219*6</t>
  </si>
  <si>
    <t>Сталь полосовая: 50х4 мм</t>
  </si>
  <si>
    <t>Кислород технический</t>
  </si>
  <si>
    <t>Роли свинцовые марки С1 толщиной: 1,0 мм</t>
  </si>
  <si>
    <t>Трубы прямоугольные профильные 120*4</t>
  </si>
  <si>
    <t>Трубы стальные электросварные д-159*6 мм</t>
  </si>
  <si>
    <t>Электроды диаметром: 4 мм Э46</t>
  </si>
  <si>
    <t>Хомутик</t>
  </si>
  <si>
    <t>Краска</t>
  </si>
  <si>
    <t>Смазка ЗЭС</t>
  </si>
  <si>
    <t>Смазка универсальная тугоплавкая УТ (консталин жировой)</t>
  </si>
  <si>
    <t>Эмаль ПФ-115 серая</t>
  </si>
  <si>
    <t>Эмаль кремнийорганическая: КО-88 серебристая термостойкая</t>
  </si>
  <si>
    <t>Лак битумный: БТ-123</t>
  </si>
  <si>
    <t>Конструкции стальные индивидуальные: решетчатые сварные массой до 0,1 т</t>
  </si>
  <si>
    <t>Патрубки</t>
  </si>
  <si>
    <t>Вода</t>
  </si>
  <si>
    <t>Канат двойной свивки типа ТК, конструкции 6х19(1+6+12)+1 о.с., оцинкованный из проволок марки В, маркировоч</t>
  </si>
  <si>
    <t>Муфты соединительные</t>
  </si>
  <si>
    <t>Сжимы ответвительные</t>
  </si>
  <si>
    <t>Наконечники кабельные: для электротехнических установок</t>
  </si>
  <si>
    <t>Кнопки монтажные</t>
  </si>
  <si>
    <t>Профиль монтажный</t>
  </si>
  <si>
    <t>Швеллеры: № 12</t>
  </si>
  <si>
    <t>Швеллеры: № 14</t>
  </si>
  <si>
    <t>Швеллеры: № 16</t>
  </si>
  <si>
    <t>Швеллеры: № 20</t>
  </si>
  <si>
    <t>Колпачки: изолирующие</t>
  </si>
  <si>
    <t>Лак БТ-577</t>
  </si>
  <si>
    <t>Нитки швейные</t>
  </si>
  <si>
    <t>Шпагат бумажный</t>
  </si>
  <si>
    <t xml:space="preserve">               Оборудование поставки Заказчика:</t>
  </si>
  <si>
    <t>Кислород технический: газообразный</t>
  </si>
  <si>
    <t>Петля накладная</t>
  </si>
  <si>
    <t>Швеллеры № 40 из стали марки: Ст0</t>
  </si>
  <si>
    <t>Трубы стальные электросварные прямошовные со снятой фаской из стали марок БСт2кп-БСт4кп и БСт2пс-БСт4пс наружный диаметр: 219 мм, толщина стенки 6 мм</t>
  </si>
  <si>
    <t>Бирки маркировочные</t>
  </si>
  <si>
    <t>24</t>
  </si>
  <si>
    <t>Трубы стальные бесшовные, горячедеформированные с   с внутренним эпоксидным покрытием д-159*8 мм НВП</t>
  </si>
  <si>
    <t>Трубы стальные бесшовные, горячедеформированные д-168*16 мм НП 13хФА</t>
  </si>
  <si>
    <t>Трубы стальные бесшовные, горячедеформированные д-114*11мм 13хФА</t>
  </si>
  <si>
    <t>Конструкции стальные (сталь листовая 10 мм)</t>
  </si>
  <si>
    <t>Прокат угловой горячекатаный нормальной точности прокатки немерной длины из стали: С255 50х50</t>
  </si>
  <si>
    <t>Трубы стальные сварные водогазопроводные с резьбой черные легкие (неоцинкованные) диаметр условного прохода: 108мм, толщина стенки 4 мм</t>
  </si>
  <si>
    <t>Трубы стальные электросварные прямошовные со снятой фаской из стали марок БСт2кп-БСт4кп и БСт2пс-БСт4пс наружный диаметр: 25 мм, толщина стенки 2,8 мм</t>
  </si>
  <si>
    <t>16</t>
  </si>
  <si>
    <t>Контроллер СТМ-ZK 2</t>
  </si>
  <si>
    <t xml:space="preserve"> шт.</t>
  </si>
  <si>
    <t>Фланцы 2-80-40</t>
  </si>
  <si>
    <t>Трубы стальные электросварные прямошовные со снятой фаской диаметром от 20 до 377 мм из стали марок БСт2кп-БСт4кп и БСт2пс-БСт4пс наружный диаметр 325 мм толщина стенки 6 мм</t>
  </si>
  <si>
    <t>-22</t>
  </si>
  <si>
    <t>Фланцы 1-80-250</t>
  </si>
  <si>
    <t xml:space="preserve">Стоимость установки дозирования химреагентов УДХ 4/1-2,5/2              </t>
  </si>
  <si>
    <t>Лак электроизоляционный 318</t>
  </si>
  <si>
    <t xml:space="preserve">Установка "Мера-40-14-400    </t>
  </si>
  <si>
    <t xml:space="preserve">ПС-СЭЩ (тип К-112): Пункт АВР </t>
  </si>
  <si>
    <t xml:space="preserve">Ограничители перенапряжения ОПН-6 </t>
  </si>
  <si>
    <t>Стройка: Обустройство Ново-Покурского месторождения. Кусты скважин №35,71 (в т.ч.скв.236р),73,80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</si>
  <si>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</si>
  <si>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</si>
  <si>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Стройка:</t>
  </si>
  <si>
    <t>Объект: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</si>
  <si>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</si>
  <si>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</si>
  <si>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</si>
  <si>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</si>
  <si>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</si>
  <si>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</si>
  <si>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</si>
  <si>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Кол-во ходок</t>
  </si>
  <si>
    <t>Всего</t>
  </si>
  <si>
    <t>Итого затраты по перебазировки техники на объект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</si>
  <si>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</si>
  <si>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</si>
  <si>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</si>
  <si>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</si>
  <si>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</si>
  <si>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</si>
  <si>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</si>
  <si>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</si>
  <si>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</si>
  <si>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</si>
  <si>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</si>
  <si>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</si>
  <si>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</si>
  <si>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</si>
  <si>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</si>
  <si>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маш/ часа</t>
  </si>
  <si>
    <t>общая</t>
  </si>
  <si>
    <t>Итого затраты по перевозке материалов:</t>
  </si>
  <si>
    <t>Форма 8.1.</t>
  </si>
  <si>
    <t>Расчет договорной цены</t>
  </si>
  <si>
    <t>руб.,без НДС</t>
  </si>
  <si>
    <t>Наименование стройки:объекта.</t>
  </si>
  <si>
    <t>Размер</t>
  </si>
  <si>
    <t>Базисный уровень цен 2001г.</t>
  </si>
  <si>
    <t xml:space="preserve">Стоимость объекта </t>
  </si>
  <si>
    <t>Затраты на эксплуатацию машин и механизмов (без учета гр.8)</t>
  </si>
  <si>
    <t>Время работы механизмов, маш-час</t>
  </si>
  <si>
    <t>Оплата труда механизаторов</t>
  </si>
  <si>
    <t xml:space="preserve">ВСЕГО </t>
  </si>
  <si>
    <t>Стоимость ЭММ,в том числе</t>
  </si>
  <si>
    <t xml:space="preserve">Стоимость материалов </t>
  </si>
  <si>
    <t xml:space="preserve">Зимнее удорожание </t>
  </si>
  <si>
    <t>Затраты труда</t>
  </si>
  <si>
    <t>Тех.отчет 1,5%</t>
  </si>
  <si>
    <t>ЭММ</t>
  </si>
  <si>
    <t>оплата труда механизаторов</t>
  </si>
  <si>
    <t>перевозка материалов</t>
  </si>
  <si>
    <t>Наименование стройки: Обустройство Ново-Покурского месторождения нефти. Кусты скважин №35,71 (в т.ч. Скв. 236),76,80 объекта: Куст скважин №71</t>
  </si>
  <si>
    <t>1034/2015</t>
  </si>
  <si>
    <t>Пусконаладочные работы АВР</t>
  </si>
  <si>
    <t>1035/2015</t>
  </si>
  <si>
    <t>Пусконаладочные работы БГ</t>
  </si>
  <si>
    <t>1036/2015</t>
  </si>
  <si>
    <t>Пусконаладочные работы ГЗУ</t>
  </si>
  <si>
    <t>1037/2015</t>
  </si>
  <si>
    <t>Пусконаладочные работы КТПН</t>
  </si>
  <si>
    <t>1038/2015</t>
  </si>
  <si>
    <t>Пусконаладочные работы ПМС</t>
  </si>
  <si>
    <t>1039/2015</t>
  </si>
  <si>
    <t>Пусконаладочные работы сети электрические</t>
  </si>
  <si>
    <t>1040/2015</t>
  </si>
  <si>
    <t>Пусконаладочные работы УДХ</t>
  </si>
  <si>
    <t xml:space="preserve">ИТОГО по всем работам </t>
  </si>
  <si>
    <t>Перевозка рабочих свыше 3км.</t>
  </si>
  <si>
    <t>Прочие работы и затраты</t>
  </si>
  <si>
    <t>Перебазировка техники (Приложение 3)</t>
  </si>
  <si>
    <t>Транспортировка материалов (Приложение 4)</t>
  </si>
  <si>
    <t>Итого прочие работы и затраты</t>
  </si>
  <si>
    <t>Перевозка рабочих на расстояние св.3-х км.-1,5%</t>
  </si>
  <si>
    <t>Составление тех. отчета 1,5%</t>
  </si>
  <si>
    <t>Стоимость материалов (Приложение 2)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</si>
  <si>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</si>
  <si>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</si>
  <si>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</si>
  <si>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</si>
  <si>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ВСЕГО                                                                       (без индексации)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</si>
  <si>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</si>
  <si>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</si>
  <si>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</si>
  <si>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t>Наименование</t>
  </si>
  <si>
    <t xml:space="preserve">Ед.изм. </t>
  </si>
  <si>
    <t>Индексы-дефляторы по годам</t>
  </si>
  <si>
    <t xml:space="preserve">Уровень оплаты труда </t>
  </si>
  <si>
    <t xml:space="preserve">Индекс к общей сметной стоимости </t>
  </si>
  <si>
    <t>(….)</t>
  </si>
  <si>
    <t>(…)</t>
  </si>
  <si>
    <t>Форма 8.1.1</t>
  </si>
  <si>
    <t xml:space="preserve">Приложение №1 к форме 8.1. </t>
  </si>
  <si>
    <t xml:space="preserve">Приложение №2 к форме 8.1. </t>
  </si>
  <si>
    <t>Приложение №3 к форме 8 .1.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</si>
</sst>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1">
    <numFmt numFmtId="43" formatCode="_-* #,##0.00_р_._-;\-* #,##0.00_р_._-;_-* &quot;-&quot;??_р_._-;_-@_-"/>
    <numFmt numFmtId="164" formatCode="0.00_)"/>
    <numFmt numFmtId="165" formatCode="General_)"/>
    <numFmt numFmtId="166" formatCode="0.0%"/>
    <numFmt numFmtId="167" formatCode="0.0"/>
    <numFmt numFmtId="168" formatCode="#,##0.0"/>
    <numFmt numFmtId="169" formatCode="_-* #,##0_р_._-;\-* #,##0_р_._-;_-* &quot;-&quot;??_р_._-;_-@_-"/>
    <numFmt numFmtId="170" formatCode="#,##0.000"/>
    <numFmt numFmtId="171" formatCode="0.00000"/>
    <numFmt numFmtId="172" formatCode="#."/>
    <numFmt numFmtId="173" formatCode="#,##0\ &quot;F&quot;;\-#,##0\ &quot;F&quot;"/>
    <numFmt numFmtId="174" formatCode="&quot;$&quot;#,##0.00_);[Red]\(&quot;$&quot;#,##0.00\)"/>
    <numFmt numFmtId="175" formatCode="0.000"/>
    <numFmt numFmtId="176" formatCode="#,##0\ &quot;F&quot;;[Red]\-#,##0\ &quot;F&quot;"/>
    <numFmt numFmtId="177" formatCode="#,##0.00\ &quot;F&quot;;\-#,##0.00\ &quot;F&quot;"/>
    <numFmt numFmtId="178" formatCode="#,##0.00\ &quot;F&quot;;[Red]\-#,##0.00\ &quot;F&quot;"/>
    <numFmt numFmtId="179" formatCode="_-* #,##0.00_-;\-* #,##0.00_-;_-* &quot;-&quot;??_-;_-@_-"/>
    <numFmt numFmtId="180" formatCode="&quot;$&quot;#,##0_);[Red]\(&quot;$&quot;#,##0\)"/>
    <numFmt numFmtId="181" formatCode="_-&quot;Ј&quot;* #,##0.00_-;\-&quot;Ј&quot;* #,##0.00_-;_-&quot;Ј&quot;* &quot;-&quot;??_-;_-@_-"/>
    <numFmt numFmtId="182" formatCode="#,##0.0000_);[Red]\(#,##0.0000\)"/>
    <numFmt numFmtId="183" formatCode="_-* #,##0_-;\-* #,##0_-;_-* &quot;-&quot;_-;_-@_-"/>
    <numFmt numFmtId="184" formatCode="dd\.mm\.yyyy"/>
    <numFmt numFmtId="185" formatCode="_(&quot;$&quot;* #,##0_);_(&quot;$&quot;* \(#,##0\);_(&quot;$&quot;* &quot;-&quot;_);_(@_)"/>
    <numFmt numFmtId="186" formatCode="_-* #,##0.0000000_р_._-;\-* #,##0.0000000_р_._-;_-* &quot;-&quot;???????_р_._-;_-@_-"/>
    <numFmt numFmtId="187" formatCode="_(&quot;$&quot;* #,##0.00_);_(&quot;$&quot;* \(#,##0.00\);_(&quot;$&quot;* &quot;-&quot;??_);_(@_)"/>
    <numFmt numFmtId="188" formatCode="#,##0.0_);\(#,##0.0\)"/>
    <numFmt numFmtId="189" formatCode="#,##0.00\ &quot;р.&quot;;[Red]\-#,##0.00\ &quot;р.&quot;"/>
    <numFmt numFmtId="190" formatCode="_-* #,##0\ _р_._-;\-* #,##0\ _р_._-;_-* &quot;-&quot;\ _р_._-;_-@_-"/>
    <numFmt numFmtId="191" formatCode="#,##0.00;\(#,##0.00\)"/>
    <numFmt numFmtId="192" formatCode="_-* #,##0.00\ _р_._-;\-* #,##0.00\ _р_._-;_-* &quot;-&quot;??\ _р_._-;_-@_-"/>
    <numFmt numFmtId="193" formatCode="_(* #,##0.00_);_(* \(#,##0.00\);_(* &quot;-&quot;??_);_(@_)"/>
  </numFmts>
  <fonts count="97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name val="Helv"/>
      <charset val="204"/>
    </font>
    <font>
      <sz val="12"/>
      <name val="Times New Roman"/>
      <family val="1"/>
      <charset val="204"/>
    </font>
    <font>
      <b/>
      <sz val="10"/>
      <color rgb="FF002060"/>
      <name val="Times New Roman"/>
      <family val="1"/>
      <charset val="204"/>
    </font>
    <font>
      <i/>
      <sz val="10"/>
      <color rgb="FF00206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sz val="10"/>
      <color rgb="FF002060"/>
      <name val="Times New Roman"/>
      <family val="1"/>
      <charset val="204"/>
    </font>
    <font>
      <sz val="10"/>
      <name val="Arial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12"/>
      <name val="Times New Roman"/>
      <family val="1"/>
      <charset val="204"/>
    </font>
    <font>
      <b/>
      <sz val="12"/>
      <name val="Arial"/>
      <family val="2"/>
      <charset val="204"/>
    </font>
    <font>
      <sz val="10"/>
      <name val="Times New Roman Cyr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8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14">
    <xf numFmtId="0" fontId="0" fillId="0" borderId="0"/>
    <xf numFmtId="9" fontId="2" fillId="0" borderId="0" applyFont="0" applyFill="0" applyBorder="0" applyAlignment="0" applyProtection="0"/>
    <xf numFmtId="0" fontId="5" fillId="0" borderId="0"/>
    <xf numFmtId="0" fontId="2" fillId="0" borderId="0"/>
    <xf numFmtId="165" fontId="6" fillId="0" borderId="0"/>
    <xf numFmtId="0" fontId="7" fillId="0" borderId="0"/>
    <xf numFmtId="0" fontId="5" fillId="0" borderId="0" applyProtection="0"/>
    <xf numFmtId="0" fontId="10" fillId="0" borderId="0"/>
    <xf numFmtId="0" fontId="10" fillId="0" borderId="0"/>
    <xf numFmtId="0" fontId="10" fillId="0" borderId="0"/>
    <xf numFmtId="0" fontId="23" fillId="0" borderId="0"/>
    <xf numFmtId="4" fontId="17" fillId="0" borderId="0">
      <alignment vertical="center"/>
    </xf>
    <xf numFmtId="0" fontId="10" fillId="0" borderId="0"/>
    <xf numFmtId="43" fontId="29" fillId="0" borderId="0" applyFont="0" applyFill="0" applyBorder="0" applyAlignment="0" applyProtection="0"/>
    <xf numFmtId="0" fontId="3" fillId="0" borderId="1">
      <alignment horizontal="center"/>
    </xf>
    <xf numFmtId="0" fontId="10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0" fillId="0" borderId="0"/>
    <xf numFmtId="0" fontId="3" fillId="0" borderId="0">
      <alignment horizontal="right" vertical="top" wrapText="1"/>
    </xf>
    <xf numFmtId="0" fontId="3" fillId="0" borderId="0"/>
    <xf numFmtId="0" fontId="10" fillId="0" borderId="0"/>
    <xf numFmtId="0" fontId="10" fillId="0" borderId="0"/>
    <xf numFmtId="0" fontId="3" fillId="0" borderId="0"/>
    <xf numFmtId="0" fontId="10" fillId="0" borderId="0"/>
    <xf numFmtId="0" fontId="10" fillId="0" borderId="0"/>
    <xf numFmtId="0" fontId="3" fillId="0" borderId="1">
      <alignment horizontal="center" wrapText="1"/>
    </xf>
    <xf numFmtId="0" fontId="10" fillId="0" borderId="0">
      <alignment vertical="top"/>
    </xf>
    <xf numFmtId="0" fontId="10" fillId="0" borderId="0"/>
    <xf numFmtId="0" fontId="10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10" fillId="0" borderId="0"/>
    <xf numFmtId="0" fontId="3" fillId="0" borderId="1">
      <alignment horizontal="center" wrapText="1"/>
    </xf>
    <xf numFmtId="0" fontId="10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10" fillId="0" borderId="1">
      <alignment vertical="top" wrapText="1"/>
    </xf>
    <xf numFmtId="0" fontId="3" fillId="0" borderId="0"/>
    <xf numFmtId="0" fontId="2" fillId="0" borderId="0"/>
    <xf numFmtId="0" fontId="10" fillId="0" borderId="0"/>
    <xf numFmtId="0" fontId="44" fillId="0" borderId="0"/>
    <xf numFmtId="9" fontId="10" fillId="0" borderId="0" applyFont="0" applyFill="0" applyBorder="0" applyAlignment="0" applyProtection="0"/>
    <xf numFmtId="0" fontId="23" fillId="0" borderId="0"/>
    <xf numFmtId="0" fontId="48" fillId="0" borderId="0"/>
    <xf numFmtId="0" fontId="23" fillId="0" borderId="0"/>
    <xf numFmtId="4" fontId="49" fillId="0" borderId="0">
      <alignment vertical="center"/>
    </xf>
    <xf numFmtId="0" fontId="23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50" fillId="0" borderId="0"/>
    <xf numFmtId="0" fontId="17" fillId="0" borderId="0"/>
    <xf numFmtId="0" fontId="23" fillId="0" borderId="0"/>
    <xf numFmtId="0" fontId="23" fillId="0" borderId="0"/>
    <xf numFmtId="0" fontId="50" fillId="0" borderId="0"/>
    <xf numFmtId="4" fontId="49" fillId="0" borderId="0">
      <alignment vertical="center"/>
    </xf>
    <xf numFmtId="4" fontId="49" fillId="0" borderId="0">
      <alignment vertical="center"/>
    </xf>
    <xf numFmtId="0" fontId="50" fillId="0" borderId="0"/>
    <xf numFmtId="0" fontId="23" fillId="0" borderId="0"/>
    <xf numFmtId="0" fontId="17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4" fontId="49" fillId="0" borderId="0">
      <alignment vertical="center"/>
    </xf>
    <xf numFmtId="4" fontId="49" fillId="0" borderId="0">
      <alignment vertical="center"/>
    </xf>
    <xf numFmtId="4" fontId="49" fillId="0" borderId="0">
      <alignment vertical="center"/>
    </xf>
    <xf numFmtId="4" fontId="49" fillId="0" borderId="0">
      <alignment vertical="center"/>
    </xf>
    <xf numFmtId="0" fontId="50" fillId="0" borderId="0"/>
    <xf numFmtId="0" fontId="50" fillId="0" borderId="0"/>
    <xf numFmtId="0" fontId="50" fillId="0" borderId="0"/>
    <xf numFmtId="0" fontId="50" fillId="0" borderId="0"/>
    <xf numFmtId="0" fontId="17" fillId="0" borderId="0"/>
    <xf numFmtId="0" fontId="50" fillId="0" borderId="0"/>
    <xf numFmtId="0" fontId="50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4" fontId="49" fillId="0" borderId="0">
      <alignment vertical="center"/>
    </xf>
    <xf numFmtId="0" fontId="23" fillId="0" borderId="0"/>
    <xf numFmtId="4" fontId="49" fillId="0" borderId="0">
      <alignment vertical="center"/>
    </xf>
    <xf numFmtId="0" fontId="23" fillId="0" borderId="0"/>
    <xf numFmtId="4" fontId="49" fillId="0" borderId="0">
      <alignment vertical="center"/>
    </xf>
    <xf numFmtId="4" fontId="49" fillId="0" borderId="0">
      <alignment vertical="center"/>
    </xf>
    <xf numFmtId="0" fontId="23" fillId="0" borderId="0"/>
    <xf numFmtId="0" fontId="23" fillId="0" borderId="0"/>
    <xf numFmtId="0" fontId="17" fillId="0" borderId="0"/>
    <xf numFmtId="0" fontId="50" fillId="0" borderId="0"/>
    <xf numFmtId="0" fontId="23" fillId="0" borderId="0"/>
    <xf numFmtId="0" fontId="17" fillId="0" borderId="0"/>
    <xf numFmtId="4" fontId="49" fillId="0" borderId="0">
      <alignment vertical="center"/>
    </xf>
    <xf numFmtId="0" fontId="23" fillId="0" borderId="0"/>
    <xf numFmtId="0" fontId="50" fillId="0" borderId="0"/>
    <xf numFmtId="0" fontId="23" fillId="0" borderId="0"/>
    <xf numFmtId="0" fontId="17" fillId="0" borderId="0"/>
    <xf numFmtId="0" fontId="50" fillId="0" borderId="0"/>
    <xf numFmtId="0" fontId="23" fillId="0" borderId="0"/>
    <xf numFmtId="4" fontId="49" fillId="0" borderId="0">
      <alignment vertical="center"/>
    </xf>
    <xf numFmtId="0" fontId="17" fillId="0" borderId="0"/>
    <xf numFmtId="0" fontId="23" fillId="0" borderId="0"/>
    <xf numFmtId="0" fontId="17" fillId="0" borderId="0"/>
    <xf numFmtId="0" fontId="50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50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50" fillId="0" borderId="0"/>
    <xf numFmtId="0" fontId="50" fillId="0" borderId="0"/>
    <xf numFmtId="0" fontId="23" fillId="0" borderId="0"/>
    <xf numFmtId="0" fontId="17" fillId="0" borderId="0"/>
    <xf numFmtId="0" fontId="23" fillId="0" borderId="0"/>
    <xf numFmtId="0" fontId="23" fillId="0" borderId="0"/>
    <xf numFmtId="4" fontId="49" fillId="0" borderId="0">
      <alignment vertical="center"/>
    </xf>
    <xf numFmtId="4" fontId="49" fillId="0" borderId="0">
      <alignment vertical="center"/>
    </xf>
    <xf numFmtId="0" fontId="50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23" fillId="0" borderId="0"/>
    <xf numFmtId="0" fontId="50" fillId="0" borderId="0"/>
    <xf numFmtId="0" fontId="17" fillId="0" borderId="0"/>
    <xf numFmtId="4" fontId="49" fillId="0" borderId="0">
      <alignment vertical="center"/>
    </xf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17" fillId="0" borderId="0"/>
    <xf numFmtId="0" fontId="23" fillId="0" borderId="0"/>
    <xf numFmtId="0" fontId="23" fillId="0" borderId="0"/>
    <xf numFmtId="172" fontId="51" fillId="0" borderId="0">
      <protection locked="0"/>
    </xf>
    <xf numFmtId="172" fontId="51" fillId="0" borderId="0">
      <protection locked="0"/>
    </xf>
    <xf numFmtId="172" fontId="51" fillId="0" borderId="0">
      <protection locked="0"/>
    </xf>
    <xf numFmtId="172" fontId="51" fillId="0" borderId="73">
      <protection locked="0"/>
    </xf>
    <xf numFmtId="0" fontId="52" fillId="0" borderId="0"/>
    <xf numFmtId="172" fontId="53" fillId="0" borderId="0">
      <protection locked="0"/>
    </xf>
    <xf numFmtId="172" fontId="53" fillId="0" borderId="0">
      <protection locked="0"/>
    </xf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0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1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2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4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7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8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3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6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4" fillId="19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20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7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18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0" fontId="55" fillId="23" borderId="0" applyNumberFormat="0" applyBorder="0" applyAlignment="0" applyProtection="0"/>
    <xf numFmtId="173" fontId="10" fillId="0" borderId="0" applyFill="0" applyBorder="0" applyAlignment="0"/>
    <xf numFmtId="174" fontId="10" fillId="0" borderId="0" applyFill="0" applyBorder="0" applyAlignment="0"/>
    <xf numFmtId="175" fontId="56" fillId="0" borderId="0" applyFill="0" applyBorder="0" applyAlignment="0"/>
    <xf numFmtId="176" fontId="10" fillId="0" borderId="0" applyFill="0" applyBorder="0" applyAlignment="0"/>
    <xf numFmtId="177" fontId="10" fillId="0" borderId="0" applyFill="0" applyBorder="0" applyAlignment="0"/>
    <xf numFmtId="173" fontId="10" fillId="0" borderId="0" applyFill="0" applyBorder="0" applyAlignment="0"/>
    <xf numFmtId="178" fontId="10" fillId="0" borderId="0" applyFill="0" applyBorder="0" applyAlignment="0"/>
    <xf numFmtId="174" fontId="10" fillId="0" borderId="0" applyFill="0" applyBorder="0" applyAlignment="0"/>
    <xf numFmtId="38" fontId="57" fillId="0" borderId="0" applyFont="0" applyFill="0" applyBorder="0" applyAlignment="0" applyProtection="0"/>
    <xf numFmtId="173" fontId="10" fillId="0" borderId="0" applyFont="0" applyFill="0" applyBorder="0" applyAlignment="0" applyProtection="0"/>
    <xf numFmtId="179" fontId="2" fillId="0" borderId="0" applyFont="0" applyFill="0" applyBorder="0" applyAlignment="0" applyProtection="0"/>
    <xf numFmtId="3" fontId="58" fillId="0" borderId="0" applyFont="0" applyFill="0" applyBorder="0" applyAlignment="0" applyProtection="0"/>
    <xf numFmtId="0" fontId="59" fillId="0" borderId="0"/>
    <xf numFmtId="180" fontId="57" fillId="0" borderId="0" applyFont="0" applyFill="0" applyBorder="0" applyAlignment="0" applyProtection="0"/>
    <xf numFmtId="174" fontId="10" fillId="0" borderId="0" applyFont="0" applyFill="0" applyBorder="0" applyAlignment="0" applyProtection="0"/>
    <xf numFmtId="181" fontId="2" fillId="0" borderId="0" applyFont="0" applyFill="0" applyBorder="0" applyAlignment="0" applyProtection="0"/>
    <xf numFmtId="182" fontId="10" fillId="0" borderId="0" applyFont="0" applyFill="0" applyBorder="0" applyAlignment="0" applyProtection="0"/>
    <xf numFmtId="14" fontId="60" fillId="0" borderId="0" applyFill="0" applyBorder="0" applyAlignment="0"/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38" fontId="57" fillId="0" borderId="74">
      <alignment vertical="center"/>
    </xf>
    <xf numFmtId="0" fontId="48" fillId="0" borderId="0"/>
    <xf numFmtId="183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73" fontId="10" fillId="0" borderId="0" applyFill="0" applyBorder="0" applyAlignment="0"/>
    <xf numFmtId="174" fontId="10" fillId="0" borderId="0" applyFill="0" applyBorder="0" applyAlignment="0"/>
    <xf numFmtId="173" fontId="10" fillId="0" borderId="0" applyFill="0" applyBorder="0" applyAlignment="0"/>
    <xf numFmtId="178" fontId="10" fillId="0" borderId="0" applyFill="0" applyBorder="0" applyAlignment="0"/>
    <xf numFmtId="174" fontId="10" fillId="0" borderId="0" applyFill="0" applyBorder="0" applyAlignment="0"/>
    <xf numFmtId="4" fontId="48" fillId="0" borderId="0">
      <alignment vertical="center"/>
    </xf>
    <xf numFmtId="0" fontId="61" fillId="0" borderId="0">
      <protection locked="0"/>
    </xf>
    <xf numFmtId="0" fontId="61" fillId="0" borderId="0">
      <protection locked="0"/>
    </xf>
    <xf numFmtId="0" fontId="62" fillId="0" borderId="0">
      <protection locked="0"/>
    </xf>
    <xf numFmtId="0" fontId="61" fillId="0" borderId="0">
      <protection locked="0"/>
    </xf>
    <xf numFmtId="0" fontId="63" fillId="0" borderId="0">
      <protection locked="0"/>
    </xf>
    <xf numFmtId="0" fontId="64" fillId="0" borderId="0">
      <protection locked="0"/>
    </xf>
    <xf numFmtId="0" fontId="65" fillId="0" borderId="0">
      <protection locked="0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38" fontId="66" fillId="2" borderId="0" applyNumberFormat="0" applyBorder="0" applyAlignment="0" applyProtection="0"/>
    <xf numFmtId="0" fontId="67" fillId="0" borderId="39" applyNumberFormat="0" applyAlignment="0" applyProtection="0">
      <alignment horizontal="left" vertical="center"/>
    </xf>
    <xf numFmtId="0" fontId="67" fillId="0" borderId="3">
      <alignment horizontal="left" vertical="center"/>
    </xf>
    <xf numFmtId="0" fontId="68" fillId="0" borderId="0" applyNumberFormat="0" applyFill="0" applyBorder="0" applyAlignment="0" applyProtection="0"/>
    <xf numFmtId="0" fontId="69" fillId="0" borderId="0"/>
    <xf numFmtId="0" fontId="43" fillId="0" borderId="0"/>
    <xf numFmtId="0" fontId="70" fillId="0" borderId="0"/>
    <xf numFmtId="0" fontId="71" fillId="0" borderId="0"/>
    <xf numFmtId="0" fontId="72" fillId="0" borderId="0"/>
    <xf numFmtId="0" fontId="73" fillId="0" borderId="0"/>
    <xf numFmtId="184" fontId="10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74" fillId="0" borderId="0" applyNumberFormat="0" applyFill="0" applyBorder="0" applyAlignment="0" applyProtection="0">
      <alignment vertical="top"/>
      <protection locked="0"/>
    </xf>
    <xf numFmtId="0" fontId="2" fillId="0" borderId="0"/>
    <xf numFmtId="10" fontId="66" fillId="24" borderId="1" applyNumberFormat="0" applyBorder="0" applyAlignment="0" applyProtection="0"/>
    <xf numFmtId="173" fontId="10" fillId="0" borderId="0" applyFill="0" applyBorder="0" applyAlignment="0"/>
    <xf numFmtId="174" fontId="10" fillId="0" borderId="0" applyFill="0" applyBorder="0" applyAlignment="0"/>
    <xf numFmtId="173" fontId="10" fillId="0" borderId="0" applyFill="0" applyBorder="0" applyAlignment="0"/>
    <xf numFmtId="178" fontId="10" fillId="0" borderId="0" applyFill="0" applyBorder="0" applyAlignment="0"/>
    <xf numFmtId="174" fontId="10" fillId="0" borderId="0" applyFill="0" applyBorder="0" applyAlignment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2" fillId="0" borderId="0" applyNumberFormat="0" applyFill="0" applyBorder="0" applyAlignment="0" applyProtection="0"/>
    <xf numFmtId="185" fontId="10" fillId="0" borderId="0"/>
    <xf numFmtId="0" fontId="75" fillId="0" borderId="75">
      <alignment horizontal="left" vertical="top"/>
    </xf>
    <xf numFmtId="0" fontId="75" fillId="0" borderId="75">
      <alignment horizontal="left" vertical="top"/>
    </xf>
    <xf numFmtId="0" fontId="75" fillId="0" borderId="75">
      <alignment horizontal="left" vertical="top"/>
    </xf>
    <xf numFmtId="0" fontId="75" fillId="0" borderId="75">
      <alignment horizontal="left" vertical="top"/>
    </xf>
    <xf numFmtId="0" fontId="75" fillId="0" borderId="75">
      <alignment horizontal="left" vertical="top"/>
    </xf>
    <xf numFmtId="0" fontId="2" fillId="0" borderId="0"/>
    <xf numFmtId="0" fontId="23" fillId="0" borderId="0"/>
    <xf numFmtId="0" fontId="17" fillId="0" borderId="0" applyNumberFormat="0" applyBorder="0">
      <alignment horizontal="center" vertical="center" wrapText="1"/>
    </xf>
    <xf numFmtId="0" fontId="48" fillId="0" borderId="0"/>
    <xf numFmtId="173" fontId="10" fillId="0" borderId="0" applyFont="0" applyFill="0" applyBorder="0" applyAlignment="0" applyProtection="0"/>
    <xf numFmtId="186" fontId="10" fillId="0" borderId="0" applyFont="0" applyFill="0" applyBorder="0" applyAlignment="0" applyProtection="0"/>
    <xf numFmtId="10" fontId="48" fillId="0" borderId="0" applyFont="0" applyFill="0" applyBorder="0" applyAlignment="0" applyProtection="0"/>
    <xf numFmtId="187" fontId="23" fillId="0" borderId="0" applyFill="0" applyBorder="0" applyAlignment="0"/>
    <xf numFmtId="188" fontId="23" fillId="0" borderId="0" applyFill="0" applyBorder="0" applyAlignment="0"/>
    <xf numFmtId="187" fontId="23" fillId="0" borderId="0" applyFill="0" applyBorder="0" applyAlignment="0"/>
    <xf numFmtId="176" fontId="10" fillId="0" borderId="0" applyFill="0" applyBorder="0" applyAlignment="0"/>
    <xf numFmtId="188" fontId="23" fillId="0" borderId="0" applyFill="0" applyBorder="0" applyAlignment="0"/>
    <xf numFmtId="0" fontId="48" fillId="0" borderId="0"/>
    <xf numFmtId="3" fontId="75" fillId="0" borderId="76" applyNumberFormat="0" applyAlignment="0">
      <alignment vertical="top"/>
    </xf>
    <xf numFmtId="0" fontId="66" fillId="0" borderId="0"/>
    <xf numFmtId="3" fontId="17" fillId="0" borderId="0" applyFont="0" applyFill="0" applyBorder="0" applyAlignment="0"/>
    <xf numFmtId="0" fontId="17" fillId="0" borderId="0"/>
    <xf numFmtId="49" fontId="76" fillId="0" borderId="0" applyFill="0" applyBorder="0" applyAlignment="0"/>
    <xf numFmtId="177" fontId="10" fillId="0" borderId="0" applyFill="0" applyBorder="0" applyAlignment="0"/>
    <xf numFmtId="178" fontId="10" fillId="0" borderId="0" applyFill="0" applyBorder="0" applyAlignment="0"/>
    <xf numFmtId="171" fontId="10" fillId="0" borderId="0">
      <alignment horizontal="left"/>
    </xf>
    <xf numFmtId="189" fontId="10" fillId="0" borderId="0" applyFont="0" applyFill="0" applyBorder="0" applyAlignment="0" applyProtection="0"/>
    <xf numFmtId="190" fontId="10" fillId="0" borderId="0" applyFont="0" applyFill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5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6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7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1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2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55" fillId="28" borderId="0" applyNumberFormat="0" applyBorder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7" fillId="15" borderId="77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8" fillId="29" borderId="78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79" fillId="29" borderId="77" applyNumberFormat="0" applyAlignment="0" applyProtection="0"/>
    <xf numFmtId="0" fontId="80" fillId="2" borderId="37"/>
    <xf numFmtId="14" fontId="17" fillId="0" borderId="0">
      <alignment horizontal="right"/>
    </xf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1" fillId="0" borderId="79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2" fillId="0" borderId="80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81" applyNumberFormat="0" applyFill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83" fillId="0" borderId="0" applyNumberFormat="0" applyFill="0" applyBorder="0" applyAlignment="0" applyProtection="0"/>
    <xf numFmtId="0" fontId="2" fillId="0" borderId="1">
      <alignment horizontal="right"/>
    </xf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84" fillId="0" borderId="82" applyNumberFormat="0" applyFill="0" applyAlignment="0" applyProtection="0"/>
    <xf numFmtId="0" fontId="3" fillId="0" borderId="0"/>
    <xf numFmtId="0" fontId="3" fillId="0" borderId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85" fillId="30" borderId="83" applyNumberFormat="0" applyAlignment="0" applyProtection="0"/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/>
    </xf>
    <xf numFmtId="0" fontId="3" fillId="0" borderId="1">
      <alignment horizontal="center" wrapText="1"/>
    </xf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87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4" fillId="0" borderId="0"/>
    <xf numFmtId="0" fontId="10" fillId="0" borderId="0"/>
    <xf numFmtId="0" fontId="10" fillId="0" borderId="0"/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0" fontId="10" fillId="0" borderId="0"/>
    <xf numFmtId="0" fontId="10" fillId="0" borderId="0"/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4" fontId="2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54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54" fillId="0" borderId="0">
      <alignment vertical="center"/>
    </xf>
    <xf numFmtId="4" fontId="54" fillId="0" borderId="0">
      <alignment vertical="center"/>
    </xf>
    <xf numFmtId="4" fontId="54" fillId="0" borderId="0">
      <alignment vertical="center"/>
    </xf>
    <xf numFmtId="4" fontId="54" fillId="0" borderId="0">
      <alignment vertical="center"/>
    </xf>
    <xf numFmtId="4" fontId="54" fillId="0" borderId="0">
      <alignment vertical="center"/>
    </xf>
    <xf numFmtId="4" fontId="54" fillId="0" borderId="0">
      <alignment vertical="center"/>
    </xf>
    <xf numFmtId="4" fontId="54" fillId="0" borderId="0">
      <alignment vertical="center"/>
    </xf>
    <xf numFmtId="0" fontId="10" fillId="0" borderId="0"/>
    <xf numFmtId="191" fontId="52" fillId="0" borderId="0"/>
    <xf numFmtId="0" fontId="1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4" fontId="17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4" fontId="2" fillId="0" borderId="0">
      <alignment vertical="center"/>
    </xf>
    <xf numFmtId="0" fontId="10" fillId="0" borderId="0"/>
    <xf numFmtId="0" fontId="10" fillId="0" borderId="0"/>
    <xf numFmtId="4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8" fillId="11" borderId="0" applyNumberFormat="0" applyBorder="0" applyAlignment="0" applyProtection="0"/>
    <xf numFmtId="0" fontId="89" fillId="3" borderId="1">
      <alignment horizontal="left"/>
    </xf>
    <xf numFmtId="0" fontId="90" fillId="3" borderId="1">
      <alignment horizontal="left"/>
    </xf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91" fillId="0" borderId="0" applyNumberFormat="0" applyFill="0" applyBorder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0" fontId="10" fillId="32" borderId="84" applyNumberFormat="0" applyFont="0" applyAlignment="0" applyProtection="0"/>
    <xf numFmtId="190" fontId="71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92" fillId="33" borderId="2">
      <alignment horizontal="centerContinuous"/>
    </xf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93" fillId="0" borderId="85" applyNumberFormat="0" applyFill="0" applyAlignment="0" applyProtection="0"/>
    <xf numFmtId="0" fontId="3" fillId="0" borderId="0">
      <alignment horizontal="center" vertical="top" wrapText="1"/>
    </xf>
    <xf numFmtId="0" fontId="17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7" fillId="0" borderId="0"/>
    <xf numFmtId="0" fontId="10" fillId="0" borderId="0">
      <alignment vertical="justify"/>
    </xf>
    <xf numFmtId="0" fontId="10" fillId="3" borderId="1" applyNumberFormat="0" applyAlignment="0">
      <alignment horizontal="left"/>
    </xf>
    <xf numFmtId="0" fontId="10" fillId="3" borderId="1" applyNumberFormat="0" applyAlignment="0">
      <alignment horizontal="left"/>
    </xf>
    <xf numFmtId="0" fontId="94" fillId="0" borderId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0" fontId="95" fillId="0" borderId="0" applyNumberFormat="0" applyFill="0" applyBorder="0" applyAlignment="0" applyProtection="0"/>
    <xf numFmtId="190" fontId="10" fillId="0" borderId="0" applyFont="0" applyFill="0" applyBorder="0" applyAlignment="0" applyProtection="0"/>
    <xf numFmtId="192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0" fontId="10" fillId="0" borderId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0" fontId="96" fillId="12" borderId="0" applyNumberFormat="0" applyBorder="0" applyAlignment="0" applyProtection="0"/>
    <xf numFmtId="4" fontId="2" fillId="0" borderId="1"/>
    <xf numFmtId="172" fontId="51" fillId="0" borderId="0">
      <protection locked="0"/>
    </xf>
  </cellStyleXfs>
  <cellXfs count="636">
    <xf numFmtId="0" fontId="0" fillId="0" borderId="0" xfId="0"/>
    <xf numFmtId="0" fontId="3" fillId="0" borderId="0" xfId="0" applyFont="1"/>
    <xf numFmtId="0" fontId="4" fillId="0" borderId="0" xfId="0" applyFont="1" applyFill="1" applyAlignment="1">
      <alignment horizontal="center" vertical="top"/>
    </xf>
    <xf numFmtId="0" fontId="3" fillId="0" borderId="0" xfId="0" applyFont="1" applyBorder="1"/>
    <xf numFmtId="0" fontId="4" fillId="2" borderId="12" xfId="6" applyFont="1" applyFill="1" applyBorder="1" applyAlignment="1">
      <alignment horizontal="left" vertical="top"/>
    </xf>
    <xf numFmtId="2" fontId="3" fillId="2" borderId="12" xfId="0" applyNumberFormat="1" applyFont="1" applyFill="1" applyBorder="1" applyAlignment="1">
      <alignment horizontal="center" vertical="top" wrapText="1"/>
    </xf>
    <xf numFmtId="9" fontId="4" fillId="2" borderId="12" xfId="1" applyFont="1" applyFill="1" applyBorder="1" applyAlignment="1">
      <alignment horizontal="center" vertical="top" wrapText="1"/>
    </xf>
    <xf numFmtId="4" fontId="4" fillId="2" borderId="12" xfId="0" applyNumberFormat="1" applyFont="1" applyFill="1" applyBorder="1" applyAlignment="1">
      <alignment horizontal="center" vertical="top" wrapText="1"/>
    </xf>
    <xf numFmtId="4" fontId="4" fillId="2" borderId="13" xfId="0" applyNumberFormat="1" applyFont="1" applyFill="1" applyBorder="1" applyAlignment="1">
      <alignment horizontal="center" vertical="top" wrapText="1"/>
    </xf>
    <xf numFmtId="4" fontId="4" fillId="2" borderId="15" xfId="0" applyNumberFormat="1" applyFont="1" applyFill="1" applyBorder="1" applyAlignment="1">
      <alignment vertical="top" wrapText="1"/>
    </xf>
    <xf numFmtId="4" fontId="4" fillId="2" borderId="15" xfId="0" applyNumberFormat="1" applyFont="1" applyFill="1" applyBorder="1" applyAlignment="1">
      <alignment horizontal="center" vertical="top" wrapText="1"/>
    </xf>
    <xf numFmtId="4" fontId="4" fillId="2" borderId="16" xfId="0" applyNumberFormat="1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4" fillId="2" borderId="18" xfId="0" applyNumberFormat="1" applyFont="1" applyFill="1" applyBorder="1" applyAlignment="1">
      <alignment horizontal="center" vertical="top" wrapText="1"/>
    </xf>
    <xf numFmtId="4" fontId="4" fillId="2" borderId="9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top" wrapText="1"/>
    </xf>
    <xf numFmtId="4" fontId="4" fillId="2" borderId="20" xfId="0" applyNumberFormat="1" applyFont="1" applyFill="1" applyBorder="1" applyAlignment="1">
      <alignment horizontal="center" vertical="top" wrapText="1"/>
    </xf>
    <xf numFmtId="4" fontId="4" fillId="2" borderId="22" xfId="0" applyNumberFormat="1" applyFont="1" applyFill="1" applyBorder="1" applyAlignment="1">
      <alignment vertical="top" wrapText="1"/>
    </xf>
    <xf numFmtId="4" fontId="4" fillId="2" borderId="22" xfId="0" applyNumberFormat="1" applyFont="1" applyFill="1" applyBorder="1" applyAlignment="1">
      <alignment horizontal="center" vertical="top" wrapText="1"/>
    </xf>
    <xf numFmtId="4" fontId="4" fillId="2" borderId="23" xfId="0" applyNumberFormat="1" applyFont="1" applyFill="1" applyBorder="1" applyAlignment="1">
      <alignment horizontal="center" vertical="top" wrapText="1"/>
    </xf>
    <xf numFmtId="4" fontId="4" fillId="0" borderId="24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1" fontId="4" fillId="2" borderId="1" xfId="0" applyNumberFormat="1" applyFont="1" applyFill="1" applyBorder="1" applyAlignment="1">
      <alignment horizontal="center"/>
    </xf>
    <xf numFmtId="1" fontId="3" fillId="2" borderId="1" xfId="0" applyNumberFormat="1" applyFont="1" applyFill="1" applyBorder="1" applyAlignment="1">
      <alignment horizontal="center"/>
    </xf>
    <xf numFmtId="0" fontId="4" fillId="0" borderId="7" xfId="6" applyFont="1" applyFill="1" applyBorder="1" applyAlignment="1">
      <alignment horizontal="left" vertical="top"/>
    </xf>
    <xf numFmtId="0" fontId="3" fillId="0" borderId="7" xfId="0" applyFont="1" applyBorder="1"/>
    <xf numFmtId="0" fontId="3" fillId="0" borderId="0" xfId="0" applyFont="1" applyFill="1" applyBorder="1"/>
    <xf numFmtId="1" fontId="4" fillId="0" borderId="0" xfId="0" applyNumberFormat="1" applyFont="1" applyFill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0" fontId="4" fillId="0" borderId="0" xfId="6" applyFont="1" applyFill="1" applyBorder="1" applyAlignment="1">
      <alignment horizontal="left" vertical="top"/>
    </xf>
    <xf numFmtId="0" fontId="3" fillId="0" borderId="1" xfId="0" applyFont="1" applyBorder="1" applyAlignment="1">
      <alignment horizontal="center"/>
    </xf>
    <xf numFmtId="0" fontId="4" fillId="0" borderId="1" xfId="6" applyFont="1" applyFill="1" applyBorder="1" applyAlignment="1">
      <alignment horizontal="left" vertical="top"/>
    </xf>
    <xf numFmtId="0" fontId="3" fillId="0" borderId="0" xfId="0" applyFont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Border="1" applyAlignment="1">
      <alignment horizontal="center"/>
    </xf>
    <xf numFmtId="1" fontId="4" fillId="0" borderId="0" xfId="0" applyNumberFormat="1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horizontal="left" vertical="center" wrapText="1"/>
    </xf>
    <xf numFmtId="0" fontId="4" fillId="0" borderId="0" xfId="0" applyFont="1" applyFill="1" applyAlignment="1">
      <alignment horizontal="right" vertical="top"/>
    </xf>
    <xf numFmtId="0" fontId="9" fillId="0" borderId="28" xfId="6" applyFont="1" applyFill="1" applyBorder="1" applyAlignment="1">
      <alignment horizontal="left" vertical="top"/>
    </xf>
    <xf numFmtId="1" fontId="4" fillId="2" borderId="29" xfId="0" applyNumberFormat="1" applyFont="1" applyFill="1" applyBorder="1" applyAlignment="1">
      <alignment horizontal="center" vertical="top" wrapText="1"/>
    </xf>
    <xf numFmtId="1" fontId="4" fillId="2" borderId="18" xfId="0" applyNumberFormat="1" applyFont="1" applyFill="1" applyBorder="1" applyAlignment="1">
      <alignment horizontal="center" vertical="center" wrapText="1"/>
    </xf>
    <xf numFmtId="0" fontId="4" fillId="0" borderId="22" xfId="6" applyFont="1" applyFill="1" applyBorder="1" applyAlignment="1">
      <alignment horizontal="left" vertical="top"/>
    </xf>
    <xf numFmtId="0" fontId="3" fillId="0" borderId="22" xfId="0" applyFont="1" applyBorder="1" applyAlignment="1">
      <alignment horizontal="center"/>
    </xf>
    <xf numFmtId="4" fontId="4" fillId="2" borderId="30" xfId="0" applyNumberFormat="1" applyFont="1" applyFill="1" applyBorder="1" applyAlignment="1">
      <alignment vertical="top" wrapText="1"/>
    </xf>
    <xf numFmtId="49" fontId="3" fillId="0" borderId="1" xfId="5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top" wrapText="1"/>
    </xf>
    <xf numFmtId="1" fontId="4" fillId="0" borderId="0" xfId="0" applyNumberFormat="1" applyFont="1" applyFill="1" applyBorder="1" applyAlignment="1">
      <alignment horizontal="center" vertical="top" wrapText="1"/>
    </xf>
    <xf numFmtId="4" fontId="4" fillId="0" borderId="0" xfId="0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 vertical="top"/>
    </xf>
    <xf numFmtId="0" fontId="11" fillId="0" borderId="0" xfId="0" applyFont="1"/>
    <xf numFmtId="0" fontId="12" fillId="0" borderId="0" xfId="0" applyFont="1" applyFill="1" applyAlignment="1">
      <alignment horizontal="center" vertical="top"/>
    </xf>
    <xf numFmtId="4" fontId="12" fillId="2" borderId="12" xfId="0" applyNumberFormat="1" applyFont="1" applyFill="1" applyBorder="1" applyAlignment="1">
      <alignment horizontal="center" vertical="top" wrapText="1"/>
    </xf>
    <xf numFmtId="4" fontId="12" fillId="2" borderId="15" xfId="0" applyNumberFormat="1" applyFont="1" applyFill="1" applyBorder="1" applyAlignment="1">
      <alignment horizontal="center" vertical="top" wrapText="1"/>
    </xf>
    <xf numFmtId="4" fontId="12" fillId="2" borderId="1" xfId="0" applyNumberFormat="1" applyFont="1" applyFill="1" applyBorder="1" applyAlignment="1">
      <alignment horizontal="center" vertical="top" wrapText="1"/>
    </xf>
    <xf numFmtId="4" fontId="12" fillId="2" borderId="9" xfId="0" applyNumberFormat="1" applyFont="1" applyFill="1" applyBorder="1" applyAlignment="1">
      <alignment horizontal="center" vertical="top" wrapText="1"/>
    </xf>
    <xf numFmtId="4" fontId="12" fillId="2" borderId="22" xfId="0" applyNumberFormat="1" applyFont="1" applyFill="1" applyBorder="1" applyAlignment="1">
      <alignment horizontal="center" vertical="top" wrapText="1"/>
    </xf>
    <xf numFmtId="0" fontId="11" fillId="0" borderId="0" xfId="0" applyFont="1" applyFill="1" applyBorder="1"/>
    <xf numFmtId="1" fontId="12" fillId="0" borderId="0" xfId="0" applyNumberFormat="1" applyFont="1" applyFill="1" applyBorder="1" applyAlignment="1">
      <alignment horizontal="center"/>
    </xf>
    <xf numFmtId="9" fontId="12" fillId="2" borderId="12" xfId="1" applyFont="1" applyFill="1" applyBorder="1" applyAlignment="1">
      <alignment horizontal="center" vertical="top" wrapText="1"/>
    </xf>
    <xf numFmtId="2" fontId="11" fillId="2" borderId="12" xfId="0" applyNumberFormat="1" applyFont="1" applyFill="1" applyBorder="1" applyAlignment="1">
      <alignment horizontal="center" vertical="top" wrapText="1"/>
    </xf>
    <xf numFmtId="4" fontId="12" fillId="2" borderId="15" xfId="0" applyNumberFormat="1" applyFont="1" applyFill="1" applyBorder="1" applyAlignment="1">
      <alignment vertical="top" wrapText="1"/>
    </xf>
    <xf numFmtId="4" fontId="12" fillId="2" borderId="1" xfId="0" applyNumberFormat="1" applyFont="1" applyFill="1" applyBorder="1" applyAlignment="1">
      <alignment vertical="top" wrapText="1"/>
    </xf>
    <xf numFmtId="4" fontId="12" fillId="2" borderId="9" xfId="0" applyNumberFormat="1" applyFont="1" applyFill="1" applyBorder="1" applyAlignment="1">
      <alignment vertical="top" wrapText="1"/>
    </xf>
    <xf numFmtId="4" fontId="12" fillId="2" borderId="22" xfId="0" applyNumberFormat="1" applyFont="1" applyFill="1" applyBorder="1" applyAlignment="1">
      <alignment vertical="top" wrapText="1"/>
    </xf>
    <xf numFmtId="1" fontId="11" fillId="0" borderId="0" xfId="0" applyNumberFormat="1" applyFont="1" applyFill="1" applyBorder="1" applyAlignment="1">
      <alignment horizontal="center"/>
    </xf>
    <xf numFmtId="0" fontId="11" fillId="0" borderId="0" xfId="0" applyFont="1" applyBorder="1"/>
    <xf numFmtId="1" fontId="12" fillId="0" borderId="0" xfId="0" applyNumberFormat="1" applyFont="1" applyBorder="1" applyAlignment="1">
      <alignment horizontal="center"/>
    </xf>
    <xf numFmtId="4" fontId="12" fillId="2" borderId="30" xfId="0" applyNumberFormat="1" applyFont="1" applyFill="1" applyBorder="1" applyAlignment="1">
      <alignment vertical="top" wrapText="1"/>
    </xf>
    <xf numFmtId="4" fontId="12" fillId="2" borderId="30" xfId="0" applyNumberFormat="1" applyFont="1" applyFill="1" applyBorder="1" applyAlignment="1">
      <alignment horizontal="center" vertical="top" wrapText="1"/>
    </xf>
    <xf numFmtId="4" fontId="4" fillId="2" borderId="30" xfId="0" applyNumberFormat="1" applyFont="1" applyFill="1" applyBorder="1" applyAlignment="1">
      <alignment horizontal="center" vertical="top" wrapText="1"/>
    </xf>
    <xf numFmtId="4" fontId="4" fillId="2" borderId="33" xfId="0" applyNumberFormat="1" applyFont="1" applyFill="1" applyBorder="1" applyAlignment="1">
      <alignment horizontal="center" vertical="top" wrapText="1"/>
    </xf>
    <xf numFmtId="0" fontId="3" fillId="0" borderId="1" xfId="0" applyFont="1" applyBorder="1"/>
    <xf numFmtId="2" fontId="4" fillId="0" borderId="1" xfId="0" applyNumberFormat="1" applyFont="1" applyFill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horizontal="center" vertical="top" wrapText="1"/>
    </xf>
    <xf numFmtId="4" fontId="12" fillId="0" borderId="1" xfId="0" applyNumberFormat="1" applyFont="1" applyFill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vertical="top" wrapText="1"/>
    </xf>
    <xf numFmtId="2" fontId="12" fillId="0" borderId="1" xfId="0" applyNumberFormat="1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3" fillId="0" borderId="1" xfId="7" applyNumberFormat="1" applyFont="1" applyBorder="1" applyAlignment="1">
      <alignment horizontal="left" vertical="center" wrapText="1"/>
    </xf>
    <xf numFmtId="0" fontId="3" fillId="0" borderId="28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horizontal="center" vertical="top"/>
    </xf>
    <xf numFmtId="0" fontId="16" fillId="0" borderId="28" xfId="0" applyFont="1" applyFill="1" applyBorder="1" applyAlignment="1">
      <alignment vertical="top"/>
    </xf>
    <xf numFmtId="2" fontId="4" fillId="0" borderId="28" xfId="0" applyNumberFormat="1" applyFont="1" applyFill="1" applyBorder="1" applyAlignment="1">
      <alignment horizontal="center" vertical="top" wrapText="1"/>
    </xf>
    <xf numFmtId="0" fontId="3" fillId="0" borderId="29" xfId="0" applyFont="1" applyFill="1" applyBorder="1" applyAlignment="1">
      <alignment horizontal="center" vertical="top"/>
    </xf>
    <xf numFmtId="4" fontId="4" fillId="0" borderId="18" xfId="0" applyNumberFormat="1" applyFont="1" applyFill="1" applyBorder="1" applyAlignment="1">
      <alignment horizontal="center" vertical="top" wrapText="1"/>
    </xf>
    <xf numFmtId="0" fontId="3" fillId="0" borderId="18" xfId="0" applyFont="1" applyBorder="1"/>
    <xf numFmtId="0" fontId="3" fillId="0" borderId="22" xfId="2" applyFont="1" applyFill="1" applyBorder="1" applyAlignment="1" applyProtection="1">
      <alignment vertical="top" wrapText="1"/>
      <protection locked="0"/>
    </xf>
    <xf numFmtId="2" fontId="3" fillId="0" borderId="22" xfId="0" applyNumberFormat="1" applyFont="1" applyFill="1" applyBorder="1" applyAlignment="1">
      <alignment horizontal="center" vertical="top" wrapText="1"/>
    </xf>
    <xf numFmtId="4" fontId="4" fillId="0" borderId="22" xfId="0" applyNumberFormat="1" applyFont="1" applyFill="1" applyBorder="1" applyAlignment="1">
      <alignment vertical="top" wrapText="1"/>
    </xf>
    <xf numFmtId="4" fontId="12" fillId="0" borderId="22" xfId="0" applyNumberFormat="1" applyFont="1" applyFill="1" applyBorder="1" applyAlignment="1">
      <alignment vertical="top" wrapText="1"/>
    </xf>
    <xf numFmtId="2" fontId="11" fillId="0" borderId="22" xfId="0" applyNumberFormat="1" applyFont="1" applyFill="1" applyBorder="1" applyAlignment="1">
      <alignment horizontal="center" vertical="top" wrapText="1"/>
    </xf>
    <xf numFmtId="4" fontId="12" fillId="0" borderId="22" xfId="0" applyNumberFormat="1" applyFont="1" applyFill="1" applyBorder="1" applyAlignment="1">
      <alignment horizontal="center" vertical="top" wrapText="1"/>
    </xf>
    <xf numFmtId="4" fontId="4" fillId="0" borderId="22" xfId="0" applyNumberFormat="1" applyFont="1" applyFill="1" applyBorder="1" applyAlignment="1">
      <alignment horizontal="center" vertical="top" wrapText="1"/>
    </xf>
    <xf numFmtId="4" fontId="4" fillId="0" borderId="23" xfId="0" applyNumberFormat="1" applyFont="1" applyFill="1" applyBorder="1" applyAlignment="1">
      <alignment horizontal="center" vertical="top" wrapText="1"/>
    </xf>
    <xf numFmtId="1" fontId="4" fillId="2" borderId="10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0" borderId="28" xfId="0" applyNumberFormat="1" applyFont="1" applyFill="1" applyBorder="1" applyAlignment="1">
      <alignment horizontal="left" vertical="center" wrapText="1"/>
    </xf>
    <xf numFmtId="1" fontId="4" fillId="0" borderId="9" xfId="2" quotePrefix="1" applyNumberFormat="1" applyFont="1" applyFill="1" applyBorder="1" applyAlignment="1" applyProtection="1">
      <alignment horizontal="center"/>
      <protection locked="0"/>
    </xf>
    <xf numFmtId="4" fontId="3" fillId="0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2" fontId="4" fillId="2" borderId="18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167" fontId="4" fillId="2" borderId="18" xfId="0" applyNumberFormat="1" applyFont="1" applyFill="1" applyBorder="1" applyAlignment="1">
      <alignment horizontal="center"/>
    </xf>
    <xf numFmtId="0" fontId="4" fillId="0" borderId="1" xfId="6" applyFont="1" applyFill="1" applyBorder="1" applyAlignment="1">
      <alignment vertical="top" wrapText="1"/>
    </xf>
    <xf numFmtId="167" fontId="4" fillId="2" borderId="18" xfId="0" applyNumberFormat="1" applyFont="1" applyFill="1" applyBorder="1" applyAlignment="1">
      <alignment horizontal="center" vertical="center"/>
    </xf>
    <xf numFmtId="168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0" fontId="4" fillId="2" borderId="18" xfId="0" applyNumberFormat="1" applyFont="1" applyFill="1" applyBorder="1" applyAlignment="1">
      <alignment horizontal="center" vertical="center"/>
    </xf>
    <xf numFmtId="10" fontId="4" fillId="2" borderId="23" xfId="0" applyNumberFormat="1" applyFont="1" applyFill="1" applyBorder="1" applyAlignment="1">
      <alignment horizontal="center" vertical="center"/>
    </xf>
    <xf numFmtId="10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3" fontId="4" fillId="0" borderId="18" xfId="0" applyNumberFormat="1" applyFont="1" applyFill="1" applyBorder="1" applyAlignment="1">
      <alignment horizontal="center" vertical="top" wrapText="1"/>
    </xf>
    <xf numFmtId="4" fontId="4" fillId="5" borderId="18" xfId="0" applyNumberFormat="1" applyFont="1" applyFill="1" applyBorder="1" applyAlignment="1">
      <alignment horizontal="center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Fill="1"/>
    <xf numFmtId="4" fontId="20" fillId="0" borderId="0" xfId="11" applyFont="1">
      <alignment vertical="center"/>
    </xf>
    <xf numFmtId="4" fontId="4" fillId="0" borderId="18" xfId="0" applyNumberFormat="1" applyFont="1" applyFill="1" applyBorder="1" applyAlignment="1">
      <alignment horizontal="center" vertical="center" wrapText="1"/>
    </xf>
    <xf numFmtId="49" fontId="3" fillId="0" borderId="1" xfId="7" applyNumberFormat="1" applyFont="1" applyBorder="1" applyAlignment="1">
      <alignment vertical="center" wrapText="1"/>
    </xf>
    <xf numFmtId="49" fontId="3" fillId="0" borderId="1" xfId="5" applyNumberFormat="1" applyFont="1" applyFill="1" applyBorder="1" applyAlignment="1">
      <alignment vertical="center" wrapText="1"/>
    </xf>
    <xf numFmtId="4" fontId="4" fillId="0" borderId="22" xfId="0" applyNumberFormat="1" applyFont="1" applyFill="1" applyBorder="1" applyAlignment="1">
      <alignment horizontal="center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164" fontId="26" fillId="0" borderId="1" xfId="4" applyNumberFormat="1" applyFont="1" applyFill="1" applyBorder="1" applyAlignment="1" applyProtection="1">
      <alignment horizontal="center" vertical="center" wrapText="1"/>
      <protection locked="0"/>
    </xf>
    <xf numFmtId="1" fontId="28" fillId="0" borderId="9" xfId="2" quotePrefix="1" applyNumberFormat="1" applyFont="1" applyFill="1" applyBorder="1" applyAlignment="1" applyProtection="1">
      <alignment horizontal="center"/>
      <protection locked="0"/>
    </xf>
    <xf numFmtId="1" fontId="25" fillId="0" borderId="9" xfId="2" quotePrefix="1" applyNumberFormat="1" applyFont="1" applyFill="1" applyBorder="1" applyAlignment="1" applyProtection="1">
      <alignment horizontal="center"/>
      <protection locked="0"/>
    </xf>
    <xf numFmtId="0" fontId="0" fillId="0" borderId="0" xfId="0" applyFill="1"/>
    <xf numFmtId="4" fontId="20" fillId="0" borderId="0" xfId="11" applyFont="1" applyAlignment="1"/>
    <xf numFmtId="4" fontId="20" fillId="0" borderId="0" xfId="11" applyFont="1" applyAlignment="1">
      <alignment vertical="center"/>
    </xf>
    <xf numFmtId="0" fontId="3" fillId="0" borderId="0" xfId="0" applyFont="1" applyFill="1" applyAlignment="1"/>
    <xf numFmtId="0" fontId="30" fillId="0" borderId="0" xfId="0" applyFont="1" applyFill="1" applyAlignment="1"/>
    <xf numFmtId="0" fontId="3" fillId="0" borderId="0" xfId="11" applyNumberFormat="1" applyFont="1" applyAlignment="1"/>
    <xf numFmtId="4" fontId="3" fillId="0" borderId="0" xfId="11" applyFont="1">
      <alignment vertical="center"/>
    </xf>
    <xf numFmtId="0" fontId="31" fillId="0" borderId="0" xfId="0" applyFont="1" applyFill="1" applyAlignment="1">
      <alignment horizontal="center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3" xfId="0" applyNumberForma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45" xfId="0" applyFont="1" applyFill="1" applyBorder="1" applyAlignment="1">
      <alignment horizontal="center"/>
    </xf>
    <xf numFmtId="0" fontId="10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9" fontId="2" fillId="0" borderId="1" xfId="13" applyNumberFormat="1" applyFont="1" applyBorder="1" applyAlignment="1">
      <alignment horizontal="right" vertical="center" wrapText="1"/>
    </xf>
    <xf numFmtId="2" fontId="31" fillId="6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169" fontId="31" fillId="6" borderId="1" xfId="0" applyNumberFormat="1" applyFont="1" applyFill="1" applyBorder="1" applyAlignment="1">
      <alignment vertical="center"/>
    </xf>
    <xf numFmtId="2" fontId="24" fillId="0" borderId="0" xfId="9" applyNumberFormat="1" applyFont="1" applyFill="1" applyAlignment="1">
      <alignment horizontal="left" vertical="top"/>
    </xf>
    <xf numFmtId="0" fontId="24" fillId="0" borderId="0" xfId="9" applyFont="1" applyFill="1" applyAlignment="1">
      <alignment horizontal="left" vertical="top" wrapText="1"/>
    </xf>
    <xf numFmtId="0" fontId="24" fillId="0" borderId="0" xfId="0" applyFont="1" applyFill="1"/>
    <xf numFmtId="0" fontId="24" fillId="0" borderId="0" xfId="9" applyFont="1" applyFill="1" applyAlignment="1">
      <alignment horizontal="center" vertical="top" wrapText="1"/>
    </xf>
    <xf numFmtId="0" fontId="24" fillId="0" borderId="0" xfId="9" applyFont="1" applyFill="1" applyAlignment="1">
      <alignment horizontal="right" vertical="top"/>
    </xf>
    <xf numFmtId="49" fontId="24" fillId="0" borderId="0" xfId="9" applyNumberFormat="1" applyFont="1" applyFill="1" applyAlignment="1">
      <alignment horizontal="right" vertical="top" wrapText="1"/>
    </xf>
    <xf numFmtId="49" fontId="24" fillId="0" borderId="0" xfId="9" applyNumberFormat="1" applyFont="1" applyFill="1" applyAlignment="1">
      <alignment horizontal="center" vertical="top" wrapText="1"/>
    </xf>
    <xf numFmtId="0" fontId="24" fillId="0" borderId="0" xfId="9" applyFont="1" applyFill="1" applyAlignment="1">
      <alignment horizontal="right" vertical="top" wrapText="1"/>
    </xf>
    <xf numFmtId="49" fontId="24" fillId="0" borderId="0" xfId="0" applyNumberFormat="1" applyFont="1" applyFill="1"/>
    <xf numFmtId="0" fontId="24" fillId="0" borderId="0" xfId="0" applyFont="1" applyFill="1" applyAlignment="1">
      <alignment horizontal="right"/>
    </xf>
    <xf numFmtId="0" fontId="24" fillId="0" borderId="0" xfId="0" applyFont="1" applyFill="1" applyAlignment="1">
      <alignment horizontal="left" vertical="top" wrapText="1"/>
    </xf>
    <xf numFmtId="0" fontId="24" fillId="0" borderId="0" xfId="0" applyFont="1" applyFill="1" applyAlignment="1">
      <alignment horizontal="center" vertical="top" wrapText="1"/>
    </xf>
    <xf numFmtId="49" fontId="24" fillId="0" borderId="0" xfId="0" applyNumberFormat="1" applyFont="1" applyFill="1" applyAlignment="1">
      <alignment horizontal="center" vertical="top" wrapText="1"/>
    </xf>
    <xf numFmtId="0" fontId="24" fillId="0" borderId="0" xfId="0" applyFont="1" applyFill="1" applyAlignment="1">
      <alignment horizontal="right" vertical="top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right" vertical="center"/>
    </xf>
    <xf numFmtId="2" fontId="4" fillId="2" borderId="18" xfId="0" applyNumberFormat="1" applyFont="1" applyFill="1" applyBorder="1" applyAlignment="1">
      <alignment horizontal="center"/>
    </xf>
    <xf numFmtId="10" fontId="4" fillId="0" borderId="1" xfId="0" applyNumberFormat="1" applyFont="1" applyFill="1" applyBorder="1" applyAlignment="1">
      <alignment horizontal="center" vertical="center" wrapText="1"/>
    </xf>
    <xf numFmtId="0" fontId="2" fillId="0" borderId="1" xfId="12" applyFont="1" applyBorder="1" applyAlignment="1">
      <alignment horizontal="right" vertical="top" wrapText="1"/>
    </xf>
    <xf numFmtId="49" fontId="10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vertical="top" wrapText="1"/>
    </xf>
    <xf numFmtId="4" fontId="16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left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0" fontId="4" fillId="0" borderId="28" xfId="0" applyFont="1" applyFill="1" applyBorder="1" applyAlignment="1">
      <alignment horizontal="center" vertical="center"/>
    </xf>
    <xf numFmtId="0" fontId="33" fillId="0" borderId="0" xfId="0" applyFont="1"/>
    <xf numFmtId="0" fontId="18" fillId="0" borderId="9" xfId="0" applyFont="1" applyFill="1" applyBorder="1"/>
    <xf numFmtId="0" fontId="33" fillId="0" borderId="27" xfId="0" applyFont="1" applyBorder="1"/>
    <xf numFmtId="49" fontId="33" fillId="0" borderId="17" xfId="0" applyNumberFormat="1" applyFont="1" applyBorder="1" applyAlignment="1">
      <alignment horizontal="center" vertical="center"/>
    </xf>
    <xf numFmtId="49" fontId="33" fillId="0" borderId="17" xfId="0" applyNumberFormat="1" applyFont="1" applyBorder="1"/>
    <xf numFmtId="49" fontId="33" fillId="0" borderId="17" xfId="0" applyNumberFormat="1" applyFont="1" applyBorder="1" applyAlignment="1">
      <alignment horizontal="left" vertical="center"/>
    </xf>
    <xf numFmtId="49" fontId="33" fillId="0" borderId="17" xfId="0" applyNumberFormat="1" applyFont="1" applyBorder="1" applyAlignment="1">
      <alignment vertical="center"/>
    </xf>
    <xf numFmtId="0" fontId="33" fillId="0" borderId="17" xfId="0" applyFont="1" applyBorder="1"/>
    <xf numFmtId="0" fontId="33" fillId="0" borderId="21" xfId="0" applyFont="1" applyBorder="1"/>
    <xf numFmtId="0" fontId="33" fillId="0" borderId="11" xfId="0" applyFont="1" applyBorder="1"/>
    <xf numFmtId="0" fontId="33" fillId="0" borderId="14" xfId="0" applyFont="1" applyBorder="1"/>
    <xf numFmtId="0" fontId="33" fillId="0" borderId="19" xfId="0" applyFont="1" applyBorder="1"/>
    <xf numFmtId="0" fontId="33" fillId="0" borderId="0" xfId="0" applyFont="1" applyBorder="1"/>
    <xf numFmtId="0" fontId="18" fillId="0" borderId="0" xfId="6" applyFont="1" applyFill="1" applyBorder="1" applyAlignment="1">
      <alignment horizontal="left" vertical="top"/>
    </xf>
    <xf numFmtId="0" fontId="35" fillId="0" borderId="27" xfId="6" applyFont="1" applyFill="1" applyBorder="1" applyAlignment="1">
      <alignment horizontal="left" vertical="top"/>
    </xf>
    <xf numFmtId="0" fontId="33" fillId="0" borderId="17" xfId="0" applyFont="1" applyBorder="1" applyAlignment="1">
      <alignment horizontal="center" vertical="center"/>
    </xf>
    <xf numFmtId="0" fontId="33" fillId="0" borderId="2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36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3" fontId="10" fillId="0" borderId="1" xfId="0" applyNumberFormat="1" applyFont="1" applyFill="1" applyBorder="1" applyAlignment="1">
      <alignment horizontal="center" vertical="center"/>
    </xf>
    <xf numFmtId="4" fontId="2" fillId="0" borderId="1" xfId="12" applyNumberFormat="1" applyFont="1" applyBorder="1" applyAlignment="1">
      <alignment horizontal="center" vertical="center" wrapText="1"/>
    </xf>
    <xf numFmtId="0" fontId="2" fillId="0" borderId="1" xfId="12" applyFont="1" applyBorder="1" applyAlignment="1">
      <alignment horizontal="center" vertical="center" wrapText="1"/>
    </xf>
    <xf numFmtId="0" fontId="2" fillId="0" borderId="1" xfId="12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3" fontId="31" fillId="6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9" fontId="2" fillId="0" borderId="1" xfId="13" applyNumberFormat="1" applyFont="1" applyFill="1" applyBorder="1" applyAlignment="1">
      <alignment horizontal="right" vertical="center" wrapText="1"/>
    </xf>
    <xf numFmtId="4" fontId="2" fillId="0" borderId="1" xfId="12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169" fontId="31" fillId="0" borderId="1" xfId="0" applyNumberFormat="1" applyFont="1" applyFill="1" applyBorder="1" applyAlignment="1">
      <alignment vertical="center"/>
    </xf>
    <xf numFmtId="169" fontId="2" fillId="0" borderId="1" xfId="13" applyNumberFormat="1" applyFont="1" applyBorder="1" applyAlignment="1">
      <alignment horizontal="center" vertical="center" wrapText="1"/>
    </xf>
    <xf numFmtId="169" fontId="2" fillId="0" borderId="1" xfId="13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37" fillId="0" borderId="0" xfId="0" applyFont="1" applyFill="1" applyAlignment="1"/>
    <xf numFmtId="0" fontId="4" fillId="0" borderId="0" xfId="11" applyNumberFormat="1" applyFont="1" applyAlignment="1"/>
    <xf numFmtId="3" fontId="3" fillId="0" borderId="37" xfId="11" applyNumberFormat="1" applyFont="1" applyBorder="1" applyAlignment="1">
      <alignment horizontal="center" vertical="center" wrapText="1"/>
    </xf>
    <xf numFmtId="3" fontId="3" fillId="0" borderId="40" xfId="11" applyNumberFormat="1" applyFont="1" applyBorder="1" applyAlignment="1">
      <alignment horizontal="center" vertical="center" wrapText="1"/>
    </xf>
    <xf numFmtId="3" fontId="3" fillId="0" borderId="28" xfId="11" applyNumberFormat="1" applyFont="1" applyBorder="1" applyAlignment="1">
      <alignment horizontal="center" vertical="center" wrapText="1"/>
    </xf>
    <xf numFmtId="4" fontId="3" fillId="0" borderId="28" xfId="11" applyNumberFormat="1" applyFont="1" applyBorder="1" applyAlignment="1">
      <alignment horizontal="center" vertical="center" wrapText="1"/>
    </xf>
    <xf numFmtId="4" fontId="3" fillId="0" borderId="29" xfId="11" applyNumberFormat="1" applyFont="1" applyBorder="1" applyAlignment="1">
      <alignment horizontal="center" vertical="center" wrapText="1"/>
    </xf>
    <xf numFmtId="4" fontId="3" fillId="3" borderId="27" xfId="11" applyFont="1" applyFill="1" applyBorder="1" applyAlignment="1">
      <alignment vertical="center" wrapText="1"/>
    </xf>
    <xf numFmtId="4" fontId="3" fillId="3" borderId="28" xfId="11" applyFont="1" applyFill="1" applyBorder="1" applyAlignment="1">
      <alignment horizontal="left" vertical="center" wrapText="1"/>
    </xf>
    <xf numFmtId="4" fontId="3" fillId="3" borderId="17" xfId="11" applyFont="1" applyFill="1" applyBorder="1" applyAlignment="1">
      <alignment vertical="center" wrapText="1"/>
    </xf>
    <xf numFmtId="4" fontId="3" fillId="3" borderId="1" xfId="11" applyFont="1" applyFill="1" applyBorder="1" applyAlignment="1">
      <alignment horizontal="left" vertical="center" wrapText="1"/>
    </xf>
    <xf numFmtId="3" fontId="3" fillId="0" borderId="1" xfId="11" applyNumberFormat="1" applyFont="1" applyBorder="1" applyAlignment="1">
      <alignment horizontal="center" vertical="center" wrapText="1"/>
    </xf>
    <xf numFmtId="4" fontId="3" fillId="0" borderId="1" xfId="11" applyNumberFormat="1" applyFont="1" applyBorder="1" applyAlignment="1">
      <alignment horizontal="center" vertical="center" wrapText="1"/>
    </xf>
    <xf numFmtId="4" fontId="3" fillId="0" borderId="18" xfId="11" applyNumberFormat="1" applyFont="1" applyBorder="1" applyAlignment="1">
      <alignment horizontal="center" vertical="center" wrapText="1"/>
    </xf>
    <xf numFmtId="4" fontId="3" fillId="0" borderId="17" xfId="11" applyFont="1" applyFill="1" applyBorder="1" applyAlignment="1">
      <alignment horizontal="left" vertical="center" wrapText="1"/>
    </xf>
    <xf numFmtId="4" fontId="20" fillId="3" borderId="1" xfId="11" applyFont="1" applyFill="1" applyBorder="1" applyAlignment="1">
      <alignment horizontal="left" vertical="center" wrapText="1"/>
    </xf>
    <xf numFmtId="4" fontId="3" fillId="0" borderId="1" xfId="11" applyFont="1" applyBorder="1" applyAlignment="1">
      <alignment horizontal="center" vertical="center" wrapText="1"/>
    </xf>
    <xf numFmtId="4" fontId="3" fillId="0" borderId="21" xfId="11" applyFont="1" applyFill="1" applyBorder="1" applyAlignment="1">
      <alignment horizontal="left" vertical="center" wrapText="1"/>
    </xf>
    <xf numFmtId="4" fontId="20" fillId="3" borderId="22" xfId="11" applyFont="1" applyFill="1" applyBorder="1" applyAlignment="1">
      <alignment horizontal="left" vertical="center" wrapText="1"/>
    </xf>
    <xf numFmtId="3" fontId="3" fillId="0" borderId="22" xfId="11" applyNumberFormat="1" applyFont="1" applyBorder="1" applyAlignment="1">
      <alignment horizontal="center" vertical="center" wrapText="1"/>
    </xf>
    <xf numFmtId="4" fontId="3" fillId="0" borderId="22" xfId="11" applyNumberFormat="1" applyFont="1" applyBorder="1" applyAlignment="1">
      <alignment horizontal="center" vertical="center" wrapText="1"/>
    </xf>
    <xf numFmtId="4" fontId="3" fillId="0" borderId="22" xfId="11" applyFont="1" applyBorder="1" applyAlignment="1">
      <alignment horizontal="center" vertical="center" wrapText="1"/>
    </xf>
    <xf numFmtId="4" fontId="3" fillId="0" borderId="23" xfId="11" applyNumberFormat="1" applyFont="1" applyBorder="1" applyAlignment="1">
      <alignment horizontal="center" vertical="center" wrapText="1"/>
    </xf>
    <xf numFmtId="4" fontId="4" fillId="0" borderId="37" xfId="11" applyNumberFormat="1" applyFont="1" applyBorder="1" applyAlignment="1">
      <alignment horizontal="right" vertical="top" wrapText="1"/>
    </xf>
    <xf numFmtId="0" fontId="3" fillId="0" borderId="32" xfId="40" applyFont="1" applyBorder="1"/>
    <xf numFmtId="0" fontId="3" fillId="0" borderId="0" xfId="40" applyFont="1"/>
    <xf numFmtId="0" fontId="3" fillId="0" borderId="0" xfId="40" applyFont="1" applyBorder="1" applyAlignment="1">
      <alignment horizontal="center"/>
    </xf>
    <xf numFmtId="0" fontId="39" fillId="7" borderId="0" xfId="41" applyNumberFormat="1" applyFont="1" applyFill="1" applyAlignment="1">
      <alignment vertical="center" wrapText="1"/>
    </xf>
    <xf numFmtId="4" fontId="40" fillId="7" borderId="0" xfId="11" applyFont="1" applyFill="1">
      <alignment vertical="center"/>
    </xf>
    <xf numFmtId="4" fontId="3" fillId="0" borderId="10" xfId="11" applyFont="1" applyFill="1" applyBorder="1" applyAlignment="1">
      <alignment horizontal="left" vertical="center" wrapText="1"/>
    </xf>
    <xf numFmtId="3" fontId="3" fillId="0" borderId="10" xfId="11" applyNumberFormat="1" applyFont="1" applyFill="1" applyBorder="1" applyAlignment="1">
      <alignment horizontal="center" vertical="center" wrapText="1"/>
    </xf>
    <xf numFmtId="4" fontId="3" fillId="0" borderId="10" xfId="11" applyNumberFormat="1" applyFont="1" applyFill="1" applyBorder="1" applyAlignment="1">
      <alignment horizontal="center" vertical="center" wrapText="1"/>
    </xf>
    <xf numFmtId="4" fontId="3" fillId="0" borderId="36" xfId="11" applyNumberFormat="1" applyFont="1" applyFill="1" applyBorder="1" applyAlignment="1">
      <alignment horizontal="center" vertical="center" wrapText="1"/>
    </xf>
    <xf numFmtId="4" fontId="3" fillId="0" borderId="9" xfId="11" applyFont="1" applyFill="1" applyBorder="1" applyAlignment="1">
      <alignment horizontal="left" vertical="center" wrapText="1"/>
    </xf>
    <xf numFmtId="3" fontId="3" fillId="0" borderId="9" xfId="11" applyNumberFormat="1" applyFont="1" applyFill="1" applyBorder="1" applyAlignment="1">
      <alignment horizontal="center" vertical="center" wrapText="1"/>
    </xf>
    <xf numFmtId="3" fontId="3" fillId="0" borderId="5" xfId="11" applyNumberFormat="1" applyFont="1" applyFill="1" applyBorder="1" applyAlignment="1">
      <alignment horizontal="center" vertical="center" wrapText="1"/>
    </xf>
    <xf numFmtId="4" fontId="3" fillId="0" borderId="9" xfId="11" applyNumberFormat="1" applyFont="1" applyFill="1" applyBorder="1" applyAlignment="1">
      <alignment horizontal="center" vertical="center" wrapText="1"/>
    </xf>
    <xf numFmtId="4" fontId="3" fillId="0" borderId="20" xfId="11" applyNumberFormat="1" applyFont="1" applyFill="1" applyBorder="1" applyAlignment="1">
      <alignment horizontal="center" vertical="center" wrapText="1"/>
    </xf>
    <xf numFmtId="4" fontId="3" fillId="0" borderId="34" xfId="11" applyFont="1" applyFill="1" applyBorder="1" applyAlignment="1">
      <alignment vertical="center" wrapText="1"/>
    </xf>
    <xf numFmtId="4" fontId="3" fillId="0" borderId="28" xfId="11" applyFont="1" applyFill="1" applyBorder="1" applyAlignment="1">
      <alignment horizontal="left" vertical="center" wrapText="1"/>
    </xf>
    <xf numFmtId="3" fontId="3" fillId="0" borderId="28" xfId="11" applyNumberFormat="1" applyFont="1" applyFill="1" applyBorder="1" applyAlignment="1">
      <alignment horizontal="center" vertical="center" wrapText="1"/>
    </xf>
    <xf numFmtId="4" fontId="3" fillId="0" borderId="28" xfId="11" applyNumberFormat="1" applyFont="1" applyFill="1" applyBorder="1" applyAlignment="1">
      <alignment horizontal="center" vertical="center" wrapText="1"/>
    </xf>
    <xf numFmtId="4" fontId="3" fillId="0" borderId="29" xfId="11" applyNumberFormat="1" applyFont="1" applyFill="1" applyBorder="1" applyAlignment="1">
      <alignment horizontal="center" vertical="center" wrapText="1"/>
    </xf>
    <xf numFmtId="4" fontId="3" fillId="0" borderId="11" xfId="11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0" fontId="3" fillId="0" borderId="0" xfId="0" applyFont="1" applyFill="1" applyAlignment="1">
      <alignment horizontal="center"/>
    </xf>
    <xf numFmtId="49" fontId="20" fillId="7" borderId="1" xfId="0" applyNumberFormat="1" applyFont="1" applyFill="1" applyBorder="1" applyAlignment="1">
      <alignment horizontal="center" vertical="center" wrapText="1"/>
    </xf>
    <xf numFmtId="0" fontId="41" fillId="7" borderId="0" xfId="0" applyFont="1" applyFill="1"/>
    <xf numFmtId="0" fontId="3" fillId="7" borderId="0" xfId="0" applyFont="1" applyFill="1" applyAlignment="1">
      <alignment vertical="top"/>
    </xf>
    <xf numFmtId="49" fontId="20" fillId="7" borderId="47" xfId="0" applyNumberFormat="1" applyFont="1" applyFill="1" applyBorder="1" applyAlignment="1">
      <alignment horizontal="center" vertical="center" wrapText="1"/>
    </xf>
    <xf numFmtId="49" fontId="20" fillId="7" borderId="48" xfId="0" applyNumberFormat="1" applyFont="1" applyFill="1" applyBorder="1" applyAlignment="1">
      <alignment horizontal="center" vertical="center" wrapText="1"/>
    </xf>
    <xf numFmtId="49" fontId="20" fillId="7" borderId="49" xfId="0" applyNumberFormat="1" applyFont="1" applyFill="1" applyBorder="1" applyAlignment="1">
      <alignment horizontal="center" vertical="center" wrapText="1"/>
    </xf>
    <xf numFmtId="0" fontId="3" fillId="7" borderId="0" xfId="0" applyFont="1" applyFill="1"/>
    <xf numFmtId="0" fontId="16" fillId="7" borderId="50" xfId="0" applyFont="1" applyFill="1" applyBorder="1" applyAlignment="1">
      <alignment vertical="top"/>
    </xf>
    <xf numFmtId="49" fontId="20" fillId="7" borderId="51" xfId="0" applyNumberFormat="1" applyFont="1" applyFill="1" applyBorder="1" applyAlignment="1">
      <alignment horizontal="center" vertical="top" wrapText="1"/>
    </xf>
    <xf numFmtId="49" fontId="20" fillId="7" borderId="30" xfId="0" applyNumberFormat="1" applyFont="1" applyFill="1" applyBorder="1" applyAlignment="1">
      <alignment horizontal="left" vertical="top" wrapText="1"/>
    </xf>
    <xf numFmtId="170" fontId="42" fillId="7" borderId="30" xfId="0" applyNumberFormat="1" applyFont="1" applyFill="1" applyBorder="1" applyAlignment="1">
      <alignment horizontal="center" vertical="top"/>
    </xf>
    <xf numFmtId="0" fontId="20" fillId="7" borderId="30" xfId="0" applyNumberFormat="1" applyFont="1" applyFill="1" applyBorder="1" applyAlignment="1">
      <alignment horizontal="center" vertical="top"/>
    </xf>
    <xf numFmtId="0" fontId="20" fillId="7" borderId="30" xfId="0" applyFont="1" applyFill="1" applyBorder="1" applyAlignment="1">
      <alignment horizontal="center" vertical="top"/>
    </xf>
    <xf numFmtId="167" fontId="42" fillId="7" borderId="30" xfId="0" applyNumberFormat="1" applyFont="1" applyFill="1" applyBorder="1" applyAlignment="1">
      <alignment horizontal="center" vertical="top"/>
    </xf>
    <xf numFmtId="3" fontId="20" fillId="7" borderId="30" xfId="0" applyNumberFormat="1" applyFont="1" applyFill="1" applyBorder="1" applyAlignment="1">
      <alignment horizontal="center" vertical="top"/>
    </xf>
    <xf numFmtId="3" fontId="42" fillId="7" borderId="30" xfId="0" applyNumberFormat="1" applyFont="1" applyFill="1" applyBorder="1" applyAlignment="1">
      <alignment horizontal="center" vertical="top"/>
    </xf>
    <xf numFmtId="3" fontId="42" fillId="7" borderId="33" xfId="0" applyNumberFormat="1" applyFont="1" applyFill="1" applyBorder="1" applyAlignment="1">
      <alignment horizontal="center" vertical="top" wrapText="1"/>
    </xf>
    <xf numFmtId="0" fontId="16" fillId="7" borderId="0" xfId="0" applyFont="1" applyFill="1" applyBorder="1" applyAlignment="1">
      <alignment vertical="top"/>
    </xf>
    <xf numFmtId="49" fontId="21" fillId="7" borderId="52" xfId="0" applyNumberFormat="1" applyFont="1" applyFill="1" applyBorder="1" applyAlignment="1">
      <alignment horizontal="center" vertical="top" wrapText="1"/>
    </xf>
    <xf numFmtId="0" fontId="21" fillId="7" borderId="12" xfId="0" applyNumberFormat="1" applyFont="1" applyFill="1" applyBorder="1" applyAlignment="1">
      <alignment horizontal="right" vertical="top" wrapText="1"/>
    </xf>
    <xf numFmtId="170" fontId="21" fillId="7" borderId="12" xfId="0" applyNumberFormat="1" applyFont="1" applyFill="1" applyBorder="1" applyAlignment="1">
      <alignment horizontal="center" vertical="top"/>
    </xf>
    <xf numFmtId="0" fontId="21" fillId="7" borderId="12" xfId="0" applyNumberFormat="1" applyFont="1" applyFill="1" applyBorder="1" applyAlignment="1">
      <alignment horizontal="center" vertical="top"/>
    </xf>
    <xf numFmtId="3" fontId="21" fillId="7" borderId="12" xfId="0" applyNumberFormat="1" applyFont="1" applyFill="1" applyBorder="1" applyAlignment="1">
      <alignment horizontal="center" vertical="top"/>
    </xf>
    <xf numFmtId="0" fontId="21" fillId="7" borderId="12" xfId="0" applyFont="1" applyFill="1" applyBorder="1" applyAlignment="1">
      <alignment horizontal="center" vertical="top"/>
    </xf>
    <xf numFmtId="167" fontId="21" fillId="7" borderId="12" xfId="0" applyNumberFormat="1" applyFont="1" applyFill="1" applyBorder="1" applyAlignment="1">
      <alignment horizontal="center" vertical="top"/>
    </xf>
    <xf numFmtId="3" fontId="21" fillId="7" borderId="13" xfId="0" applyNumberFormat="1" applyFont="1" applyFill="1" applyBorder="1" applyAlignment="1">
      <alignment horizontal="center" vertical="top" wrapText="1"/>
    </xf>
    <xf numFmtId="49" fontId="21" fillId="7" borderId="51" xfId="0" applyNumberFormat="1" applyFont="1" applyFill="1" applyBorder="1" applyAlignment="1">
      <alignment horizontal="center" vertical="top" wrapText="1"/>
    </xf>
    <xf numFmtId="0" fontId="21" fillId="7" borderId="30" xfId="0" applyNumberFormat="1" applyFont="1" applyFill="1" applyBorder="1" applyAlignment="1">
      <alignment horizontal="right" vertical="top" wrapText="1"/>
    </xf>
    <xf numFmtId="170" fontId="21" fillId="7" borderId="30" xfId="0" applyNumberFormat="1" applyFont="1" applyFill="1" applyBorder="1" applyAlignment="1">
      <alignment horizontal="center" vertical="top"/>
    </xf>
    <xf numFmtId="0" fontId="21" fillId="7" borderId="30" xfId="0" applyNumberFormat="1" applyFont="1" applyFill="1" applyBorder="1" applyAlignment="1">
      <alignment horizontal="center" vertical="top"/>
    </xf>
    <xf numFmtId="3" fontId="21" fillId="7" borderId="30" xfId="0" applyNumberFormat="1" applyFont="1" applyFill="1" applyBorder="1" applyAlignment="1">
      <alignment horizontal="center" vertical="top"/>
    </xf>
    <xf numFmtId="0" fontId="21" fillId="7" borderId="30" xfId="0" applyFont="1" applyFill="1" applyBorder="1" applyAlignment="1">
      <alignment horizontal="center" vertical="top"/>
    </xf>
    <xf numFmtId="167" fontId="21" fillId="7" borderId="30" xfId="0" applyNumberFormat="1" applyFont="1" applyFill="1" applyBorder="1" applyAlignment="1">
      <alignment horizontal="center" vertical="top"/>
    </xf>
    <xf numFmtId="3" fontId="21" fillId="7" borderId="33" xfId="0" applyNumberFormat="1" applyFont="1" applyFill="1" applyBorder="1" applyAlignment="1">
      <alignment horizontal="center" vertical="top" wrapText="1"/>
    </xf>
    <xf numFmtId="49" fontId="21" fillId="0" borderId="51" xfId="0" applyNumberFormat="1" applyFont="1" applyFill="1" applyBorder="1" applyAlignment="1">
      <alignment horizontal="center" vertical="top" wrapText="1"/>
    </xf>
    <xf numFmtId="0" fontId="21" fillId="0" borderId="30" xfId="0" applyNumberFormat="1" applyFont="1" applyFill="1" applyBorder="1" applyAlignment="1">
      <alignment horizontal="right" vertical="top" wrapText="1"/>
    </xf>
    <xf numFmtId="170" fontId="21" fillId="0" borderId="30" xfId="0" applyNumberFormat="1" applyFont="1" applyFill="1" applyBorder="1" applyAlignment="1">
      <alignment horizontal="center" vertical="top"/>
    </xf>
    <xf numFmtId="0" fontId="21" fillId="0" borderId="30" xfId="0" applyNumberFormat="1" applyFont="1" applyFill="1" applyBorder="1" applyAlignment="1">
      <alignment horizontal="center" vertical="top"/>
    </xf>
    <xf numFmtId="3" fontId="21" fillId="0" borderId="30" xfId="0" applyNumberFormat="1" applyFont="1" applyFill="1" applyBorder="1" applyAlignment="1">
      <alignment horizontal="center" vertical="top"/>
    </xf>
    <xf numFmtId="0" fontId="21" fillId="0" borderId="30" xfId="0" applyFont="1" applyFill="1" applyBorder="1" applyAlignment="1">
      <alignment horizontal="center" vertical="top"/>
    </xf>
    <xf numFmtId="167" fontId="21" fillId="0" borderId="30" xfId="0" applyNumberFormat="1" applyFont="1" applyFill="1" applyBorder="1" applyAlignment="1">
      <alignment horizontal="center" vertical="top"/>
    </xf>
    <xf numFmtId="3" fontId="21" fillId="0" borderId="33" xfId="0" applyNumberFormat="1" applyFont="1" applyFill="1" applyBorder="1" applyAlignment="1">
      <alignment horizontal="center" vertical="top" wrapText="1"/>
    </xf>
    <xf numFmtId="0" fontId="16" fillId="0" borderId="0" xfId="0" applyFont="1" applyFill="1" applyBorder="1" applyAlignment="1">
      <alignment vertical="top"/>
    </xf>
    <xf numFmtId="0" fontId="16" fillId="8" borderId="0" xfId="0" applyFont="1" applyFill="1" applyBorder="1" applyAlignment="1">
      <alignment vertical="top"/>
    </xf>
    <xf numFmtId="0" fontId="3" fillId="9" borderId="0" xfId="0" applyFont="1" applyFill="1"/>
    <xf numFmtId="49" fontId="21" fillId="0" borderId="11" xfId="0" applyNumberFormat="1" applyFont="1" applyFill="1" applyBorder="1" applyAlignment="1">
      <alignment horizontal="center" vertical="top" wrapText="1"/>
    </xf>
    <xf numFmtId="0" fontId="21" fillId="0" borderId="5" xfId="0" applyNumberFormat="1" applyFont="1" applyFill="1" applyBorder="1" applyAlignment="1">
      <alignment horizontal="right" vertical="top" wrapText="1"/>
    </xf>
    <xf numFmtId="170" fontId="21" fillId="0" borderId="5" xfId="0" applyNumberFormat="1" applyFont="1" applyFill="1" applyBorder="1" applyAlignment="1">
      <alignment horizontal="center" vertical="top"/>
    </xf>
    <xf numFmtId="0" fontId="21" fillId="0" borderId="5" xfId="0" applyNumberFormat="1" applyFont="1" applyFill="1" applyBorder="1" applyAlignment="1">
      <alignment horizontal="center" vertical="top"/>
    </xf>
    <xf numFmtId="3" fontId="21" fillId="0" borderId="5" xfId="0" applyNumberFormat="1" applyFont="1" applyFill="1" applyBorder="1" applyAlignment="1">
      <alignment horizontal="center" vertical="top"/>
    </xf>
    <xf numFmtId="0" fontId="20" fillId="0" borderId="30" xfId="0" applyFont="1" applyFill="1" applyBorder="1" applyAlignment="1">
      <alignment horizontal="center" vertical="top"/>
    </xf>
    <xf numFmtId="167" fontId="42" fillId="0" borderId="30" xfId="0" applyNumberFormat="1" applyFont="1" applyFill="1" applyBorder="1" applyAlignment="1">
      <alignment horizontal="center" vertical="top"/>
    </xf>
    <xf numFmtId="3" fontId="20" fillId="0" borderId="30" xfId="0" applyNumberFormat="1" applyFont="1" applyFill="1" applyBorder="1" applyAlignment="1">
      <alignment horizontal="center" vertical="top"/>
    </xf>
    <xf numFmtId="3" fontId="42" fillId="0" borderId="30" xfId="0" applyNumberFormat="1" applyFont="1" applyFill="1" applyBorder="1" applyAlignment="1">
      <alignment horizontal="center" vertical="top"/>
    </xf>
    <xf numFmtId="3" fontId="42" fillId="0" borderId="33" xfId="0" applyNumberFormat="1" applyFont="1" applyFill="1" applyBorder="1" applyAlignment="1">
      <alignment horizontal="center" vertical="top" wrapText="1"/>
    </xf>
    <xf numFmtId="0" fontId="4" fillId="0" borderId="53" xfId="0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left" vertical="top"/>
    </xf>
    <xf numFmtId="170" fontId="4" fillId="0" borderId="54" xfId="0" applyNumberFormat="1" applyFont="1" applyFill="1" applyBorder="1" applyAlignment="1">
      <alignment horizontal="center" vertical="top" wrapText="1"/>
    </xf>
    <xf numFmtId="0" fontId="4" fillId="0" borderId="54" xfId="0" applyNumberFormat="1" applyFont="1" applyFill="1" applyBorder="1" applyAlignment="1">
      <alignment horizontal="center" vertical="top" wrapText="1"/>
    </xf>
    <xf numFmtId="3" fontId="4" fillId="0" borderId="54" xfId="0" applyNumberFormat="1" applyFont="1" applyFill="1" applyBorder="1" applyAlignment="1">
      <alignment horizontal="center" vertical="top" wrapText="1"/>
    </xf>
    <xf numFmtId="0" fontId="4" fillId="0" borderId="54" xfId="0" applyFont="1" applyFill="1" applyBorder="1" applyAlignment="1">
      <alignment horizontal="center" vertical="top" wrapText="1"/>
    </xf>
    <xf numFmtId="3" fontId="37" fillId="0" borderId="55" xfId="0" applyNumberFormat="1" applyFont="1" applyFill="1" applyBorder="1" applyAlignment="1">
      <alignment horizontal="center" vertical="top" wrapText="1"/>
    </xf>
    <xf numFmtId="3" fontId="20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/>
    </xf>
    <xf numFmtId="0" fontId="43" fillId="0" borderId="0" xfId="40" applyFont="1"/>
    <xf numFmtId="0" fontId="4" fillId="0" borderId="0" xfId="40" applyFont="1" applyFill="1" applyAlignment="1">
      <alignment horizontal="center" vertical="top"/>
    </xf>
    <xf numFmtId="0" fontId="9" fillId="7" borderId="28" xfId="40" applyFont="1" applyFill="1" applyBorder="1" applyAlignment="1">
      <alignment horizontal="center"/>
    </xf>
    <xf numFmtId="0" fontId="9" fillId="7" borderId="29" xfId="40" applyFont="1" applyFill="1" applyBorder="1" applyAlignment="1">
      <alignment horizontal="center"/>
    </xf>
    <xf numFmtId="0" fontId="4" fillId="7" borderId="1" xfId="40" applyFont="1" applyFill="1" applyBorder="1" applyAlignment="1">
      <alignment horizontal="center"/>
    </xf>
    <xf numFmtId="0" fontId="4" fillId="7" borderId="18" xfId="40" applyFont="1" applyFill="1" applyBorder="1" applyAlignment="1">
      <alignment horizontal="center"/>
    </xf>
    <xf numFmtId="0" fontId="4" fillId="7" borderId="1" xfId="2" applyFont="1" applyFill="1" applyBorder="1" applyAlignment="1" applyProtection="1">
      <alignment horizontal="center" vertical="center" wrapText="1"/>
      <protection locked="0"/>
    </xf>
    <xf numFmtId="0" fontId="3" fillId="0" borderId="61" xfId="2" applyFont="1" applyFill="1" applyBorder="1" applyAlignment="1" applyProtection="1">
      <alignment horizontal="center" vertical="center" wrapText="1"/>
      <protection locked="0"/>
    </xf>
    <xf numFmtId="0" fontId="3" fillId="0" borderId="62" xfId="2" applyFont="1" applyFill="1" applyBorder="1" applyAlignment="1" applyProtection="1">
      <alignment horizontal="center" vertical="center" wrapText="1"/>
      <protection locked="0"/>
    </xf>
    <xf numFmtId="0" fontId="3" fillId="0" borderId="60" xfId="2" applyFont="1" applyFill="1" applyBorder="1" applyAlignment="1" applyProtection="1">
      <alignment horizontal="center" vertical="center" wrapText="1"/>
      <protection locked="0"/>
    </xf>
    <xf numFmtId="0" fontId="3" fillId="7" borderId="21" xfId="2" applyFont="1" applyFill="1" applyBorder="1" applyAlignment="1" applyProtection="1">
      <alignment horizontal="center" vertical="center" wrapText="1"/>
      <protection locked="0"/>
    </xf>
    <xf numFmtId="0" fontId="3" fillId="7" borderId="22" xfId="2" applyFont="1" applyFill="1" applyBorder="1" applyAlignment="1" applyProtection="1">
      <alignment horizontal="center" vertical="center" wrapText="1"/>
      <protection locked="0"/>
    </xf>
    <xf numFmtId="0" fontId="3" fillId="7" borderId="23" xfId="2" applyFont="1" applyFill="1" applyBorder="1" applyAlignment="1" applyProtection="1">
      <alignment horizontal="center" vertical="center" wrapText="1"/>
      <protection locked="0"/>
    </xf>
    <xf numFmtId="0" fontId="3" fillId="7" borderId="63" xfId="3" applyFont="1" applyFill="1" applyBorder="1" applyAlignment="1">
      <alignment horizontal="center" vertical="center" wrapText="1"/>
    </xf>
    <xf numFmtId="0" fontId="3" fillId="7" borderId="22" xfId="3" applyFont="1" applyFill="1" applyBorder="1" applyAlignment="1">
      <alignment horizontal="center" vertical="center" wrapText="1"/>
    </xf>
    <xf numFmtId="4" fontId="3" fillId="0" borderId="64" xfId="40" applyNumberFormat="1" applyFont="1" applyBorder="1" applyAlignment="1">
      <alignment vertical="center"/>
    </xf>
    <xf numFmtId="1" fontId="3" fillId="0" borderId="0" xfId="2" quotePrefix="1" applyNumberFormat="1" applyFont="1" applyFill="1" applyBorder="1" applyAlignment="1" applyProtection="1">
      <alignment horizontal="center"/>
      <protection locked="0"/>
    </xf>
    <xf numFmtId="1" fontId="3" fillId="7" borderId="65" xfId="2" quotePrefix="1" applyNumberFormat="1" applyFont="1" applyFill="1" applyBorder="1" applyAlignment="1" applyProtection="1">
      <alignment horizontal="center"/>
      <protection locked="0"/>
    </xf>
    <xf numFmtId="1" fontId="3" fillId="7" borderId="10" xfId="2" quotePrefix="1" applyNumberFormat="1" applyFont="1" applyFill="1" applyBorder="1" applyAlignment="1" applyProtection="1">
      <alignment horizontal="center"/>
      <protection locked="0"/>
    </xf>
    <xf numFmtId="1" fontId="3" fillId="7" borderId="36" xfId="2" quotePrefix="1" applyNumberFormat="1" applyFont="1" applyFill="1" applyBorder="1" applyAlignment="1" applyProtection="1">
      <alignment horizontal="center"/>
      <protection locked="0"/>
    </xf>
    <xf numFmtId="1" fontId="3" fillId="7" borderId="26" xfId="2" quotePrefix="1" applyNumberFormat="1" applyFont="1" applyFill="1" applyBorder="1" applyAlignment="1" applyProtection="1">
      <alignment horizontal="center"/>
      <protection locked="0"/>
    </xf>
    <xf numFmtId="4" fontId="3" fillId="0" borderId="59" xfId="40" applyNumberFormat="1" applyFont="1" applyBorder="1" applyAlignment="1">
      <alignment vertical="center"/>
    </xf>
    <xf numFmtId="4" fontId="3" fillId="0" borderId="66" xfId="40" applyNumberFormat="1" applyFont="1" applyBorder="1" applyAlignment="1">
      <alignment vertical="center"/>
    </xf>
    <xf numFmtId="4" fontId="3" fillId="0" borderId="17" xfId="40" applyNumberFormat="1" applyFont="1" applyBorder="1" applyAlignment="1">
      <alignment vertical="center"/>
    </xf>
    <xf numFmtId="4" fontId="3" fillId="0" borderId="1" xfId="40" applyNumberFormat="1" applyFont="1" applyBorder="1" applyAlignment="1">
      <alignment vertical="center"/>
    </xf>
    <xf numFmtId="4" fontId="3" fillId="0" borderId="18" xfId="40" applyNumberFormat="1" applyFont="1" applyBorder="1" applyAlignment="1">
      <alignment vertical="center"/>
    </xf>
    <xf numFmtId="4" fontId="3" fillId="0" borderId="4" xfId="40" applyNumberFormat="1" applyFont="1" applyBorder="1" applyAlignment="1">
      <alignment vertical="center"/>
    </xf>
    <xf numFmtId="49" fontId="3" fillId="0" borderId="59" xfId="40" applyNumberFormat="1" applyFont="1" applyBorder="1" applyAlignment="1"/>
    <xf numFmtId="49" fontId="3" fillId="7" borderId="46" xfId="42" applyNumberFormat="1" applyFont="1" applyFill="1" applyBorder="1" applyAlignment="1">
      <alignment vertical="center" wrapText="1"/>
    </xf>
    <xf numFmtId="4" fontId="3" fillId="0" borderId="3" xfId="40" applyNumberFormat="1" applyFont="1" applyBorder="1" applyAlignment="1"/>
    <xf numFmtId="4" fontId="3" fillId="0" borderId="17" xfId="40" applyNumberFormat="1" applyFont="1" applyBorder="1" applyAlignment="1">
      <alignment horizontal="right"/>
    </xf>
    <xf numFmtId="4" fontId="3" fillId="0" borderId="1" xfId="40" applyNumberFormat="1" applyFont="1" applyBorder="1" applyAlignment="1">
      <alignment horizontal="right"/>
    </xf>
    <xf numFmtId="3" fontId="3" fillId="0" borderId="18" xfId="40" applyNumberFormat="1" applyFont="1" applyBorder="1" applyAlignment="1">
      <alignment horizontal="right"/>
    </xf>
    <xf numFmtId="3" fontId="3" fillId="0" borderId="4" xfId="40" applyNumberFormat="1" applyFont="1" applyBorder="1" applyAlignment="1">
      <alignment horizontal="right"/>
    </xf>
    <xf numFmtId="3" fontId="3" fillId="0" borderId="1" xfId="40" applyNumberFormat="1" applyFont="1" applyBorder="1" applyAlignment="1">
      <alignment horizontal="right"/>
    </xf>
    <xf numFmtId="0" fontId="3" fillId="0" borderId="59" xfId="40" applyFont="1" applyBorder="1"/>
    <xf numFmtId="4" fontId="4" fillId="0" borderId="46" xfId="40" applyNumberFormat="1" applyFont="1" applyFill="1" applyBorder="1" applyAlignment="1">
      <alignment vertical="top" wrapText="1"/>
    </xf>
    <xf numFmtId="10" fontId="4" fillId="0" borderId="3" xfId="40" applyNumberFormat="1" applyFont="1" applyFill="1" applyBorder="1" applyAlignment="1">
      <alignment horizontal="center" vertical="center" wrapText="1"/>
    </xf>
    <xf numFmtId="3" fontId="3" fillId="0" borderId="17" xfId="40" applyNumberFormat="1" applyFont="1" applyFill="1" applyBorder="1" applyAlignment="1">
      <alignment horizontal="right" vertical="center" wrapText="1"/>
    </xf>
    <xf numFmtId="3" fontId="3" fillId="0" borderId="1" xfId="40" applyNumberFormat="1" applyFont="1" applyFill="1" applyBorder="1" applyAlignment="1">
      <alignment horizontal="right" vertical="center" wrapText="1"/>
    </xf>
    <xf numFmtId="3" fontId="3" fillId="0" borderId="18" xfId="40" applyNumberFormat="1" applyFont="1" applyFill="1" applyBorder="1" applyAlignment="1">
      <alignment horizontal="right" vertical="center" wrapText="1"/>
    </xf>
    <xf numFmtId="3" fontId="3" fillId="0" borderId="4" xfId="40" applyNumberFormat="1" applyFont="1" applyFill="1" applyBorder="1" applyAlignment="1">
      <alignment horizontal="right" vertical="center" wrapText="1"/>
    </xf>
    <xf numFmtId="3" fontId="4" fillId="0" borderId="18" xfId="40" applyNumberFormat="1" applyFont="1" applyFill="1" applyBorder="1" applyAlignment="1">
      <alignment horizontal="right" vertical="center" wrapText="1"/>
    </xf>
    <xf numFmtId="4" fontId="4" fillId="0" borderId="17" xfId="40" applyNumberFormat="1" applyFont="1" applyFill="1" applyBorder="1" applyAlignment="1">
      <alignment vertical="top" wrapText="1"/>
    </xf>
    <xf numFmtId="4" fontId="4" fillId="0" borderId="1" xfId="40" applyNumberFormat="1" applyFont="1" applyFill="1" applyBorder="1" applyAlignment="1">
      <alignment vertical="top" wrapText="1"/>
    </xf>
    <xf numFmtId="4" fontId="4" fillId="0" borderId="18" xfId="40" applyNumberFormat="1" applyFont="1" applyFill="1" applyBorder="1" applyAlignment="1">
      <alignment vertical="top" wrapText="1"/>
    </xf>
    <xf numFmtId="4" fontId="4" fillId="0" borderId="4" xfId="40" applyNumberFormat="1" applyFont="1" applyFill="1" applyBorder="1" applyAlignment="1">
      <alignment horizontal="center" vertical="top" wrapText="1"/>
    </xf>
    <xf numFmtId="4" fontId="4" fillId="0" borderId="1" xfId="40" applyNumberFormat="1" applyFont="1" applyFill="1" applyBorder="1" applyAlignment="1">
      <alignment horizontal="center" vertical="top" wrapText="1"/>
    </xf>
    <xf numFmtId="4" fontId="4" fillId="0" borderId="18" xfId="40" applyNumberFormat="1" applyFont="1" applyFill="1" applyBorder="1" applyAlignment="1">
      <alignment horizontal="center" vertical="top" wrapText="1"/>
    </xf>
    <xf numFmtId="0" fontId="4" fillId="0" borderId="59" xfId="40" applyFont="1" applyBorder="1"/>
    <xf numFmtId="49" fontId="4" fillId="0" borderId="46" xfId="5" applyNumberFormat="1" applyFont="1" applyFill="1" applyBorder="1" applyAlignment="1">
      <alignment horizontal="left" vertical="top" wrapText="1"/>
    </xf>
    <xf numFmtId="10" fontId="4" fillId="0" borderId="3" xfId="5" applyNumberFormat="1" applyFont="1" applyFill="1" applyBorder="1" applyAlignment="1">
      <alignment horizontal="center" vertical="center" wrapText="1"/>
    </xf>
    <xf numFmtId="0" fontId="4" fillId="0" borderId="0" xfId="40" applyFont="1"/>
    <xf numFmtId="1" fontId="4" fillId="0" borderId="46" xfId="40" applyNumberFormat="1" applyFont="1" applyFill="1" applyBorder="1" applyAlignment="1">
      <alignment vertical="top" wrapText="1"/>
    </xf>
    <xf numFmtId="0" fontId="3" fillId="0" borderId="46" xfId="40" applyFont="1" applyFill="1" applyBorder="1" applyAlignment="1">
      <alignment vertical="top" wrapText="1"/>
    </xf>
    <xf numFmtId="10" fontId="3" fillId="0" borderId="3" xfId="40" applyNumberFormat="1" applyFont="1" applyFill="1" applyBorder="1" applyAlignment="1">
      <alignment vertical="top" wrapText="1"/>
    </xf>
    <xf numFmtId="49" fontId="3" fillId="0" borderId="46" xfId="5" applyNumberFormat="1" applyFont="1" applyFill="1" applyBorder="1" applyAlignment="1">
      <alignment horizontal="left" vertical="top" wrapText="1"/>
    </xf>
    <xf numFmtId="10" fontId="3" fillId="0" borderId="3" xfId="5" applyNumberFormat="1" applyFont="1" applyFill="1" applyBorder="1" applyAlignment="1">
      <alignment horizontal="left" vertical="top" wrapText="1"/>
    </xf>
    <xf numFmtId="49" fontId="3" fillId="0" borderId="46" xfId="6" applyNumberFormat="1" applyFont="1" applyFill="1" applyBorder="1" applyAlignment="1">
      <alignment horizontal="left" vertical="top" wrapText="1"/>
    </xf>
    <xf numFmtId="10" fontId="3" fillId="0" borderId="3" xfId="6" applyNumberFormat="1" applyFont="1" applyFill="1" applyBorder="1" applyAlignment="1">
      <alignment horizontal="left" vertical="top"/>
    </xf>
    <xf numFmtId="9" fontId="4" fillId="0" borderId="17" xfId="43" applyFont="1" applyFill="1" applyBorder="1" applyAlignment="1">
      <alignment horizontal="center" vertical="top" wrapText="1"/>
    </xf>
    <xf numFmtId="9" fontId="4" fillId="0" borderId="1" xfId="43" applyFont="1" applyFill="1" applyBorder="1" applyAlignment="1">
      <alignment horizontal="center" vertical="top" wrapText="1"/>
    </xf>
    <xf numFmtId="9" fontId="4" fillId="0" borderId="18" xfId="43" applyFont="1" applyFill="1" applyBorder="1" applyAlignment="1">
      <alignment horizontal="center" vertical="top" wrapText="1"/>
    </xf>
    <xf numFmtId="3" fontId="4" fillId="0" borderId="18" xfId="40" applyNumberFormat="1" applyFont="1" applyFill="1" applyBorder="1" applyAlignment="1">
      <alignment horizontal="center" vertical="top" wrapText="1"/>
    </xf>
    <xf numFmtId="10" fontId="4" fillId="0" borderId="3" xfId="5" applyNumberFormat="1" applyFont="1" applyFill="1" applyBorder="1" applyAlignment="1">
      <alignment horizontal="left" vertical="top" wrapText="1"/>
    </xf>
    <xf numFmtId="10" fontId="4" fillId="0" borderId="3" xfId="40" applyNumberFormat="1" applyFont="1" applyFill="1" applyBorder="1" applyAlignment="1">
      <alignment vertical="top" wrapText="1"/>
    </xf>
    <xf numFmtId="10" fontId="45" fillId="0" borderId="3" xfId="40" applyNumberFormat="1" applyFont="1" applyFill="1" applyBorder="1" applyAlignment="1">
      <alignment horizontal="center" vertical="center" wrapText="1"/>
    </xf>
    <xf numFmtId="0" fontId="3" fillId="0" borderId="46" xfId="2" applyFont="1" applyFill="1" applyBorder="1" applyAlignment="1" applyProtection="1">
      <alignment vertical="top" wrapText="1"/>
      <protection locked="0"/>
    </xf>
    <xf numFmtId="0" fontId="3" fillId="0" borderId="67" xfId="2" applyFont="1" applyFill="1" applyBorder="1" applyAlignment="1" applyProtection="1">
      <alignment vertical="top" wrapText="1"/>
      <protection locked="0"/>
    </xf>
    <xf numFmtId="0" fontId="46" fillId="2" borderId="59" xfId="40" applyFont="1" applyFill="1" applyBorder="1"/>
    <xf numFmtId="4" fontId="4" fillId="2" borderId="46" xfId="40" applyNumberFormat="1" applyFont="1" applyFill="1" applyBorder="1" applyAlignment="1">
      <alignment vertical="top" wrapText="1"/>
    </xf>
    <xf numFmtId="4" fontId="4" fillId="2" borderId="50" xfId="40" applyNumberFormat="1" applyFont="1" applyFill="1" applyBorder="1" applyAlignment="1">
      <alignment vertical="top" wrapText="1"/>
    </xf>
    <xf numFmtId="4" fontId="4" fillId="2" borderId="17" xfId="40" applyNumberFormat="1" applyFont="1" applyFill="1" applyBorder="1" applyAlignment="1">
      <alignment vertical="top" wrapText="1"/>
    </xf>
    <xf numFmtId="4" fontId="4" fillId="2" borderId="1" xfId="40" applyNumberFormat="1" applyFont="1" applyFill="1" applyBorder="1" applyAlignment="1">
      <alignment vertical="top" wrapText="1"/>
    </xf>
    <xf numFmtId="4" fontId="4" fillId="2" borderId="18" xfId="40" applyNumberFormat="1" applyFont="1" applyFill="1" applyBorder="1" applyAlignment="1">
      <alignment vertical="top" wrapText="1"/>
    </xf>
    <xf numFmtId="4" fontId="4" fillId="2" borderId="4" xfId="40" applyNumberFormat="1" applyFont="1" applyFill="1" applyBorder="1" applyAlignment="1">
      <alignment horizontal="center" vertical="top" wrapText="1"/>
    </xf>
    <xf numFmtId="4" fontId="4" fillId="2" borderId="1" xfId="40" applyNumberFormat="1" applyFont="1" applyFill="1" applyBorder="1" applyAlignment="1">
      <alignment horizontal="center" vertical="top" wrapText="1"/>
    </xf>
    <xf numFmtId="4" fontId="4" fillId="2" borderId="18" xfId="40" applyNumberFormat="1" applyFont="1" applyFill="1" applyBorder="1" applyAlignment="1">
      <alignment horizontal="center" vertical="top" wrapText="1"/>
    </xf>
    <xf numFmtId="0" fontId="4" fillId="2" borderId="46" xfId="6" applyFont="1" applyFill="1" applyBorder="1" applyAlignment="1">
      <alignment horizontal="left" vertical="top"/>
    </xf>
    <xf numFmtId="0" fontId="4" fillId="2" borderId="68" xfId="6" applyFont="1" applyFill="1" applyBorder="1" applyAlignment="1">
      <alignment horizontal="left" vertical="top"/>
    </xf>
    <xf numFmtId="9" fontId="4" fillId="2" borderId="17" xfId="43" applyFont="1" applyFill="1" applyBorder="1" applyAlignment="1">
      <alignment horizontal="center" vertical="top" wrapText="1"/>
    </xf>
    <xf numFmtId="9" fontId="4" fillId="2" borderId="1" xfId="43" applyFont="1" applyFill="1" applyBorder="1" applyAlignment="1">
      <alignment horizontal="center" vertical="top" wrapText="1"/>
    </xf>
    <xf numFmtId="9" fontId="4" fillId="2" borderId="18" xfId="43" applyFont="1" applyFill="1" applyBorder="1" applyAlignment="1">
      <alignment horizontal="center" vertical="top" wrapText="1"/>
    </xf>
    <xf numFmtId="0" fontId="46" fillId="2" borderId="61" xfId="40" applyFont="1" applyFill="1" applyBorder="1"/>
    <xf numFmtId="4" fontId="4" fillId="2" borderId="62" xfId="40" applyNumberFormat="1" applyFont="1" applyFill="1" applyBorder="1" applyAlignment="1">
      <alignment vertical="top" wrapText="1"/>
    </xf>
    <xf numFmtId="4" fontId="4" fillId="2" borderId="69" xfId="40" applyNumberFormat="1" applyFont="1" applyFill="1" applyBorder="1" applyAlignment="1">
      <alignment vertical="top" wrapText="1"/>
    </xf>
    <xf numFmtId="4" fontId="4" fillId="2" borderId="21" xfId="40" applyNumberFormat="1" applyFont="1" applyFill="1" applyBorder="1" applyAlignment="1">
      <alignment vertical="top" wrapText="1"/>
    </xf>
    <xf numFmtId="4" fontId="4" fillId="2" borderId="22" xfId="40" applyNumberFormat="1" applyFont="1" applyFill="1" applyBorder="1" applyAlignment="1">
      <alignment vertical="top" wrapText="1"/>
    </xf>
    <xf numFmtId="4" fontId="4" fillId="2" borderId="23" xfId="40" applyNumberFormat="1" applyFont="1" applyFill="1" applyBorder="1" applyAlignment="1">
      <alignment vertical="top" wrapText="1"/>
    </xf>
    <xf numFmtId="4" fontId="4" fillId="2" borderId="63" xfId="40" applyNumberFormat="1" applyFont="1" applyFill="1" applyBorder="1" applyAlignment="1">
      <alignment horizontal="center" vertical="top" wrapText="1"/>
    </xf>
    <xf numFmtId="4" fontId="4" fillId="2" borderId="22" xfId="40" applyNumberFormat="1" applyFont="1" applyFill="1" applyBorder="1" applyAlignment="1">
      <alignment horizontal="center" vertical="top" wrapText="1"/>
    </xf>
    <xf numFmtId="4" fontId="4" fillId="2" borderId="23" xfId="40" applyNumberFormat="1" applyFont="1" applyFill="1" applyBorder="1" applyAlignment="1">
      <alignment horizontal="center" vertical="top" wrapText="1"/>
    </xf>
    <xf numFmtId="0" fontId="46" fillId="2" borderId="26" xfId="40" applyFont="1" applyFill="1" applyBorder="1"/>
    <xf numFmtId="4" fontId="8" fillId="2" borderId="10" xfId="40" applyNumberFormat="1" applyFont="1" applyFill="1" applyBorder="1" applyAlignment="1">
      <alignment vertical="top" wrapText="1"/>
    </xf>
    <xf numFmtId="4" fontId="8" fillId="2" borderId="28" xfId="40" applyNumberFormat="1" applyFont="1" applyFill="1" applyBorder="1" applyAlignment="1">
      <alignment vertical="top" wrapText="1"/>
    </xf>
    <xf numFmtId="4" fontId="4" fillId="2" borderId="10" xfId="40" applyNumberFormat="1" applyFont="1" applyFill="1" applyBorder="1" applyAlignment="1">
      <alignment vertical="top" wrapText="1"/>
    </xf>
    <xf numFmtId="4" fontId="4" fillId="2" borderId="10" xfId="40" applyNumberFormat="1" applyFont="1" applyFill="1" applyBorder="1" applyAlignment="1">
      <alignment horizontal="center" vertical="top" wrapText="1"/>
    </xf>
    <xf numFmtId="4" fontId="4" fillId="2" borderId="28" xfId="40" applyNumberFormat="1" applyFont="1" applyFill="1" applyBorder="1" applyAlignment="1">
      <alignment horizontal="center" vertical="top" wrapText="1"/>
    </xf>
    <xf numFmtId="0" fontId="46" fillId="2" borderId="4" xfId="40" applyFont="1" applyFill="1" applyBorder="1"/>
    <xf numFmtId="4" fontId="8" fillId="2" borderId="1" xfId="40" applyNumberFormat="1" applyFont="1" applyFill="1" applyBorder="1" applyAlignment="1">
      <alignment vertical="top" wrapText="1"/>
    </xf>
    <xf numFmtId="0" fontId="46" fillId="2" borderId="8" xfId="40" applyFont="1" applyFill="1" applyBorder="1"/>
    <xf numFmtId="4" fontId="8" fillId="2" borderId="9" xfId="40" applyNumberFormat="1" applyFont="1" applyFill="1" applyBorder="1" applyAlignment="1">
      <alignment vertical="top" wrapText="1"/>
    </xf>
    <xf numFmtId="4" fontId="4" fillId="2" borderId="9" xfId="40" applyNumberFormat="1" applyFont="1" applyFill="1" applyBorder="1" applyAlignment="1">
      <alignment vertical="top" wrapText="1"/>
    </xf>
    <xf numFmtId="4" fontId="4" fillId="2" borderId="9" xfId="40" applyNumberFormat="1" applyFont="1" applyFill="1" applyBorder="1" applyAlignment="1">
      <alignment horizontal="center" vertical="top" wrapText="1"/>
    </xf>
    <xf numFmtId="0" fontId="46" fillId="2" borderId="63" xfId="40" applyFont="1" applyFill="1" applyBorder="1"/>
    <xf numFmtId="0" fontId="3" fillId="0" borderId="0" xfId="40" applyFont="1" applyBorder="1"/>
    <xf numFmtId="4" fontId="4" fillId="0" borderId="24" xfId="40" applyNumberFormat="1" applyFont="1" applyFill="1" applyBorder="1" applyAlignment="1">
      <alignment vertical="top" wrapText="1"/>
    </xf>
    <xf numFmtId="4" fontId="4" fillId="0" borderId="0" xfId="40" applyNumberFormat="1" applyFont="1" applyFill="1" applyBorder="1" applyAlignment="1">
      <alignment vertical="top" wrapText="1"/>
    </xf>
    <xf numFmtId="4" fontId="4" fillId="0" borderId="0" xfId="40" applyNumberFormat="1" applyFont="1" applyFill="1" applyBorder="1" applyAlignment="1">
      <alignment horizontal="center" vertical="top" wrapText="1"/>
    </xf>
    <xf numFmtId="4" fontId="4" fillId="2" borderId="8" xfId="40" applyNumberFormat="1" applyFont="1" applyFill="1" applyBorder="1" applyAlignment="1">
      <alignment horizontal="center" vertical="top" wrapText="1"/>
    </xf>
    <xf numFmtId="4" fontId="4" fillId="2" borderId="2" xfId="40" applyNumberFormat="1" applyFont="1" applyFill="1" applyBorder="1" applyAlignment="1">
      <alignment horizontal="center" vertical="top" wrapText="1"/>
    </xf>
    <xf numFmtId="1" fontId="4" fillId="2" borderId="1" xfId="40" applyNumberFormat="1" applyFont="1" applyFill="1" applyBorder="1" applyAlignment="1">
      <alignment horizontal="center" vertical="top" wrapText="1"/>
    </xf>
    <xf numFmtId="1" fontId="4" fillId="2" borderId="10" xfId="40" applyNumberFormat="1" applyFont="1" applyFill="1" applyBorder="1" applyAlignment="1">
      <alignment horizontal="center" vertical="top" wrapText="1"/>
    </xf>
    <xf numFmtId="1" fontId="4" fillId="2" borderId="1" xfId="40" applyNumberFormat="1" applyFont="1" applyFill="1" applyBorder="1" applyAlignment="1">
      <alignment horizontal="center"/>
    </xf>
    <xf numFmtId="1" fontId="3" fillId="2" borderId="1" xfId="40" applyNumberFormat="1" applyFont="1" applyFill="1" applyBorder="1" applyAlignment="1">
      <alignment horizontal="center"/>
    </xf>
    <xf numFmtId="0" fontId="3" fillId="0" borderId="7" xfId="40" applyFont="1" applyBorder="1"/>
    <xf numFmtId="0" fontId="3" fillId="0" borderId="0" xfId="40" applyFont="1" applyFill="1" applyBorder="1"/>
    <xf numFmtId="1" fontId="4" fillId="0" borderId="0" xfId="40" applyNumberFormat="1" applyFont="1" applyFill="1" applyBorder="1" applyAlignment="1">
      <alignment horizontal="center"/>
    </xf>
    <xf numFmtId="1" fontId="4" fillId="0" borderId="0" xfId="40" applyNumberFormat="1" applyFont="1" applyBorder="1" applyAlignment="1">
      <alignment horizontal="center"/>
    </xf>
    <xf numFmtId="0" fontId="4" fillId="0" borderId="70" xfId="6" applyFont="1" applyFill="1" applyBorder="1" applyAlignment="1">
      <alignment horizontal="center" vertical="top"/>
    </xf>
    <xf numFmtId="0" fontId="4" fillId="0" borderId="71" xfId="6" applyFont="1" applyFill="1" applyBorder="1" applyAlignment="1">
      <alignment horizontal="center" vertical="top"/>
    </xf>
    <xf numFmtId="0" fontId="4" fillId="0" borderId="71" xfId="6" applyFont="1" applyFill="1" applyBorder="1" applyAlignment="1">
      <alignment horizontal="left" vertical="top"/>
    </xf>
    <xf numFmtId="1" fontId="4" fillId="0" borderId="72" xfId="40" applyNumberFormat="1" applyFont="1" applyFill="1" applyBorder="1" applyAlignment="1">
      <alignment horizontal="center" vertical="top" wrapText="1"/>
    </xf>
    <xf numFmtId="1" fontId="47" fillId="0" borderId="0" xfId="40" applyNumberFormat="1" applyFont="1" applyFill="1" applyBorder="1" applyAlignment="1">
      <alignment horizontal="center" vertical="top" wrapText="1"/>
    </xf>
    <xf numFmtId="0" fontId="3" fillId="0" borderId="65" xfId="40" applyFont="1" applyBorder="1" applyAlignment="1">
      <alignment horizontal="center"/>
    </xf>
    <xf numFmtId="0" fontId="4" fillId="0" borderId="10" xfId="6" applyFont="1" applyFill="1" applyBorder="1" applyAlignment="1">
      <alignment horizontal="left" vertical="top"/>
    </xf>
    <xf numFmtId="0" fontId="3" fillId="0" borderId="10" xfId="40" applyFont="1" applyBorder="1" applyAlignment="1">
      <alignment horizontal="center"/>
    </xf>
    <xf numFmtId="1" fontId="4" fillId="0" borderId="36" xfId="40" applyNumberFormat="1" applyFont="1" applyFill="1" applyBorder="1" applyAlignment="1">
      <alignment horizontal="center" vertical="center" wrapText="1"/>
    </xf>
    <xf numFmtId="1" fontId="47" fillId="0" borderId="0" xfId="40" applyNumberFormat="1" applyFont="1" applyFill="1" applyBorder="1" applyAlignment="1">
      <alignment horizontal="center" vertical="center" wrapText="1"/>
    </xf>
    <xf numFmtId="0" fontId="3" fillId="0" borderId="17" xfId="40" applyFont="1" applyBorder="1" applyAlignment="1">
      <alignment horizontal="center"/>
    </xf>
    <xf numFmtId="0" fontId="3" fillId="0" borderId="1" xfId="40" applyFont="1" applyBorder="1" applyAlignment="1">
      <alignment horizontal="center"/>
    </xf>
    <xf numFmtId="2" fontId="4" fillId="0" borderId="18" xfId="40" applyNumberFormat="1" applyFont="1" applyFill="1" applyBorder="1" applyAlignment="1">
      <alignment horizontal="center" vertical="center" wrapText="1"/>
    </xf>
    <xf numFmtId="0" fontId="3" fillId="0" borderId="17" xfId="40" applyFont="1" applyBorder="1" applyAlignment="1">
      <alignment horizontal="center" vertical="center"/>
    </xf>
    <xf numFmtId="171" fontId="4" fillId="0" borderId="18" xfId="40" applyNumberFormat="1" applyFont="1" applyFill="1" applyBorder="1" applyAlignment="1">
      <alignment horizontal="center" vertical="center" wrapText="1"/>
    </xf>
    <xf numFmtId="166" fontId="47" fillId="0" borderId="0" xfId="40" applyNumberFormat="1" applyFont="1" applyFill="1" applyBorder="1" applyAlignment="1">
      <alignment horizontal="center" vertical="center" wrapText="1"/>
    </xf>
    <xf numFmtId="2" fontId="4" fillId="0" borderId="0" xfId="40" applyNumberFormat="1" applyFont="1" applyFill="1" applyBorder="1" applyAlignment="1">
      <alignment horizontal="center" vertical="center" wrapText="1"/>
    </xf>
    <xf numFmtId="9" fontId="4" fillId="0" borderId="18" xfId="40" applyNumberFormat="1" applyFont="1" applyFill="1" applyBorder="1" applyAlignment="1">
      <alignment horizontal="center"/>
    </xf>
    <xf numFmtId="0" fontId="3" fillId="0" borderId="21" xfId="40" applyFont="1" applyBorder="1" applyAlignment="1">
      <alignment horizontal="center" vertical="center"/>
    </xf>
    <xf numFmtId="0" fontId="3" fillId="0" borderId="22" xfId="40" applyFont="1" applyBorder="1" applyAlignment="1">
      <alignment horizontal="center"/>
    </xf>
    <xf numFmtId="9" fontId="4" fillId="0" borderId="23" xfId="40" applyNumberFormat="1" applyFont="1" applyFill="1" applyBorder="1" applyAlignment="1">
      <alignment horizontal="center"/>
    </xf>
    <xf numFmtId="0" fontId="3" fillId="0" borderId="26" xfId="40" applyFont="1" applyBorder="1" applyAlignment="1">
      <alignment horizontal="center" vertical="center"/>
    </xf>
    <xf numFmtId="4" fontId="4" fillId="0" borderId="10" xfId="40" applyNumberFormat="1" applyFont="1" applyFill="1" applyBorder="1" applyAlignment="1">
      <alignment vertical="top" wrapText="1"/>
    </xf>
    <xf numFmtId="0" fontId="3" fillId="0" borderId="10" xfId="40" applyFont="1" applyBorder="1"/>
    <xf numFmtId="0" fontId="4" fillId="0" borderId="36" xfId="40" applyFont="1" applyBorder="1" applyAlignment="1">
      <alignment horizontal="center"/>
    </xf>
    <xf numFmtId="0" fontId="3" fillId="0" borderId="4" xfId="40" applyFont="1" applyBorder="1" applyAlignment="1">
      <alignment horizontal="center" vertical="center"/>
    </xf>
    <xf numFmtId="49" fontId="4" fillId="0" borderId="1" xfId="5" applyNumberFormat="1" applyFont="1" applyFill="1" applyBorder="1" applyAlignment="1">
      <alignment horizontal="left" vertical="top" wrapText="1"/>
    </xf>
    <xf numFmtId="0" fontId="3" fillId="0" borderId="1" xfId="40" applyFont="1" applyBorder="1"/>
    <xf numFmtId="0" fontId="4" fillId="0" borderId="18" xfId="40" applyFont="1" applyBorder="1" applyAlignment="1">
      <alignment horizontal="center"/>
    </xf>
    <xf numFmtId="0" fontId="3" fillId="0" borderId="63" xfId="40" applyFont="1" applyBorder="1" applyAlignment="1">
      <alignment horizontal="center" vertical="center"/>
    </xf>
    <xf numFmtId="4" fontId="4" fillId="0" borderId="22" xfId="40" applyNumberFormat="1" applyFont="1" applyFill="1" applyBorder="1" applyAlignment="1">
      <alignment vertical="top" wrapText="1"/>
    </xf>
    <xf numFmtId="0" fontId="3" fillId="0" borderId="22" xfId="40" applyFont="1" applyBorder="1"/>
    <xf numFmtId="0" fontId="4" fillId="0" borderId="23" xfId="40" applyFont="1" applyBorder="1" applyAlignment="1">
      <alignment horizontal="center"/>
    </xf>
    <xf numFmtId="0" fontId="4" fillId="0" borderId="0" xfId="40" applyFont="1" applyBorder="1"/>
    <xf numFmtId="0" fontId="3" fillId="0" borderId="32" xfId="40" applyFont="1" applyBorder="1" applyAlignment="1">
      <alignment horizontal="center" vertical="center"/>
    </xf>
    <xf numFmtId="164" fontId="26" fillId="0" borderId="2" xfId="2" applyNumberFormat="1" applyFont="1" applyFill="1" applyBorder="1" applyAlignment="1" applyProtection="1">
      <alignment horizontal="center" vertical="center"/>
      <protection locked="0"/>
    </xf>
    <xf numFmtId="164" fontId="26" fillId="0" borderId="4" xfId="2" applyNumberFormat="1" applyFont="1" applyFill="1" applyBorder="1" applyAlignment="1" applyProtection="1">
      <alignment horizontal="center" vertical="center"/>
      <protection locked="0"/>
    </xf>
    <xf numFmtId="0" fontId="27" fillId="0" borderId="9" xfId="3" applyFont="1" applyFill="1" applyBorder="1" applyAlignment="1">
      <alignment horizontal="center" vertical="center" wrapText="1"/>
    </xf>
    <xf numFmtId="0" fontId="27" fillId="0" borderId="5" xfId="3" applyFont="1" applyFill="1" applyBorder="1" applyAlignment="1">
      <alignment horizontal="center" vertical="center" wrapText="1"/>
    </xf>
    <xf numFmtId="0" fontId="27" fillId="0" borderId="10" xfId="3" applyFont="1" applyFill="1" applyBorder="1" applyAlignment="1">
      <alignment horizontal="center" vertical="center" wrapText="1"/>
    </xf>
    <xf numFmtId="166" fontId="15" fillId="0" borderId="31" xfId="0" applyNumberFormat="1" applyFont="1" applyFill="1" applyBorder="1" applyAlignment="1">
      <alignment horizontal="left" vertical="center" wrapText="1"/>
    </xf>
    <xf numFmtId="166" fontId="15" fillId="0" borderId="0" xfId="0" applyNumberFormat="1" applyFont="1" applyFill="1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1" fontId="4" fillId="0" borderId="0" xfId="0" applyNumberFormat="1" applyFont="1" applyFill="1" applyBorder="1" applyAlignment="1">
      <alignment horizontal="center" vertical="top" wrapText="1"/>
    </xf>
    <xf numFmtId="4" fontId="8" fillId="3" borderId="6" xfId="0" applyNumberFormat="1" applyFont="1" applyFill="1" applyBorder="1" applyAlignment="1">
      <alignment vertical="top" wrapText="1"/>
    </xf>
    <xf numFmtId="4" fontId="8" fillId="3" borderId="8" xfId="0" applyNumberFormat="1" applyFont="1" applyFill="1" applyBorder="1" applyAlignment="1">
      <alignment vertical="top" wrapText="1"/>
    </xf>
    <xf numFmtId="4" fontId="8" fillId="3" borderId="25" xfId="0" applyNumberFormat="1" applyFont="1" applyFill="1" applyBorder="1" applyAlignment="1">
      <alignment vertical="top" wrapText="1"/>
    </xf>
    <xf numFmtId="4" fontId="8" fillId="3" borderId="26" xfId="0" applyNumberFormat="1" applyFont="1" applyFill="1" applyBorder="1" applyAlignment="1">
      <alignment vertical="top" wrapText="1"/>
    </xf>
    <xf numFmtId="4" fontId="4" fillId="2" borderId="9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26" fillId="0" borderId="1" xfId="2" applyNumberFormat="1" applyFont="1" applyFill="1" applyBorder="1" applyAlignment="1" applyProtection="1">
      <alignment horizontal="center" vertical="center"/>
      <protection locked="0"/>
    </xf>
    <xf numFmtId="4" fontId="8" fillId="3" borderId="2" xfId="0" applyNumberFormat="1" applyFont="1" applyFill="1" applyBorder="1" applyAlignment="1">
      <alignment vertical="top" wrapText="1"/>
    </xf>
    <xf numFmtId="4" fontId="8" fillId="3" borderId="4" xfId="0" applyNumberFormat="1" applyFont="1" applyFill="1" applyBorder="1" applyAlignment="1">
      <alignment vertical="top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3" fillId="0" borderId="1" xfId="2" applyFont="1" applyFill="1" applyBorder="1" applyAlignment="1" applyProtection="1">
      <alignment horizontal="center" vertical="center" wrapText="1"/>
      <protection locked="0"/>
    </xf>
    <xf numFmtId="4" fontId="15" fillId="0" borderId="24" xfId="0" applyNumberFormat="1" applyFont="1" applyFill="1" applyBorder="1" applyAlignment="1">
      <alignment horizontal="center" vertical="center" wrapText="1"/>
    </xf>
    <xf numFmtId="0" fontId="3" fillId="0" borderId="9" xfId="2" applyFont="1" applyFill="1" applyBorder="1" applyAlignment="1" applyProtection="1">
      <alignment horizontal="center" vertical="center" wrapText="1"/>
      <protection locked="0"/>
    </xf>
    <xf numFmtId="0" fontId="3" fillId="0" borderId="10" xfId="2" applyFont="1" applyFill="1" applyBorder="1" applyAlignment="1" applyProtection="1">
      <alignment horizontal="center" vertical="center" wrapText="1"/>
      <protection locked="0"/>
    </xf>
    <xf numFmtId="164" fontId="27" fillId="0" borderId="9" xfId="2" applyNumberFormat="1" applyFont="1" applyFill="1" applyBorder="1" applyAlignment="1" applyProtection="1">
      <alignment horizontal="center" vertical="center" wrapText="1"/>
      <protection locked="0"/>
    </xf>
    <xf numFmtId="164" fontId="27" fillId="0" borderId="5" xfId="2" applyNumberFormat="1" applyFont="1" applyFill="1" applyBorder="1" applyAlignment="1" applyProtection="1">
      <alignment horizontal="center" vertical="center" wrapText="1"/>
      <protection locked="0"/>
    </xf>
    <xf numFmtId="164" fontId="27" fillId="0" borderId="10" xfId="2" applyNumberFormat="1" applyFont="1" applyFill="1" applyBorder="1" applyAlignment="1" applyProtection="1">
      <alignment horizontal="center" vertical="center" wrapText="1"/>
      <protection locked="0"/>
    </xf>
    <xf numFmtId="0" fontId="26" fillId="0" borderId="9" xfId="3" applyFont="1" applyFill="1" applyBorder="1" applyAlignment="1">
      <alignment horizontal="center" vertical="center" wrapText="1"/>
    </xf>
    <xf numFmtId="0" fontId="26" fillId="0" borderId="5" xfId="3" applyFont="1" applyFill="1" applyBorder="1" applyAlignment="1">
      <alignment horizontal="center" vertical="center" wrapText="1"/>
    </xf>
    <xf numFmtId="0" fontId="26" fillId="0" borderId="10" xfId="3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/>
    </xf>
    <xf numFmtId="0" fontId="33" fillId="0" borderId="1" xfId="2" applyFont="1" applyFill="1" applyBorder="1" applyAlignment="1" applyProtection="1">
      <alignment horizontal="center" vertical="center" wrapText="1"/>
      <protection locked="0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25" fillId="0" borderId="2" xfId="0" applyFont="1" applyBorder="1" applyAlignment="1">
      <alignment horizontal="center"/>
    </xf>
    <xf numFmtId="0" fontId="25" fillId="0" borderId="3" xfId="0" applyFont="1" applyBorder="1" applyAlignment="1">
      <alignment horizontal="center"/>
    </xf>
    <xf numFmtId="0" fontId="25" fillId="0" borderId="4" xfId="0" applyFont="1" applyBorder="1" applyAlignment="1">
      <alignment horizontal="center"/>
    </xf>
    <xf numFmtId="0" fontId="3" fillId="0" borderId="5" xfId="2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6" fillId="5" borderId="9" xfId="2" applyFont="1" applyFill="1" applyBorder="1" applyAlignment="1" applyProtection="1">
      <alignment horizontal="center" vertical="center" wrapText="1"/>
      <protection locked="0"/>
    </xf>
    <xf numFmtId="0" fontId="26" fillId="5" borderId="5" xfId="2" applyFont="1" applyFill="1" applyBorder="1" applyAlignment="1" applyProtection="1">
      <alignment horizontal="center" vertical="center" wrapText="1"/>
      <protection locked="0"/>
    </xf>
    <xf numFmtId="0" fontId="26" fillId="5" borderId="10" xfId="2" applyFont="1" applyFill="1" applyBorder="1" applyAlignment="1" applyProtection="1">
      <alignment horizontal="center" vertical="center" wrapText="1"/>
      <protection locked="0"/>
    </xf>
    <xf numFmtId="0" fontId="26" fillId="0" borderId="2" xfId="0" applyFont="1" applyBorder="1" applyAlignment="1">
      <alignment horizontal="center"/>
    </xf>
    <xf numFmtId="0" fontId="26" fillId="0" borderId="3" xfId="0" applyFont="1" applyBorder="1" applyAlignment="1">
      <alignment horizontal="center"/>
    </xf>
    <xf numFmtId="0" fontId="26" fillId="0" borderId="4" xfId="0" applyFont="1" applyBorder="1" applyAlignment="1">
      <alignment horizontal="center"/>
    </xf>
    <xf numFmtId="0" fontId="15" fillId="0" borderId="32" xfId="0" applyFont="1" applyFill="1" applyBorder="1" applyAlignment="1">
      <alignment horizontal="center" vertical="top"/>
    </xf>
    <xf numFmtId="0" fontId="4" fillId="7" borderId="1" xfId="3" applyFont="1" applyFill="1" applyBorder="1" applyAlignment="1">
      <alignment horizontal="center" vertical="center" wrapText="1"/>
    </xf>
    <xf numFmtId="0" fontId="3" fillId="0" borderId="0" xfId="40" applyFont="1" applyAlignment="1">
      <alignment horizontal="center"/>
    </xf>
    <xf numFmtId="0" fontId="4" fillId="0" borderId="0" xfId="40" applyFont="1" applyFill="1" applyAlignment="1">
      <alignment horizontal="center" vertical="top"/>
    </xf>
    <xf numFmtId="0" fontId="4" fillId="0" borderId="56" xfId="2" applyFont="1" applyFill="1" applyBorder="1" applyAlignment="1" applyProtection="1">
      <alignment horizontal="center" vertical="center" wrapText="1"/>
      <protection locked="0"/>
    </xf>
    <xf numFmtId="0" fontId="4" fillId="0" borderId="59" xfId="2" applyFont="1" applyFill="1" applyBorder="1" applyAlignment="1" applyProtection="1">
      <alignment horizontal="center" vertical="center" wrapText="1"/>
      <protection locked="0"/>
    </xf>
    <xf numFmtId="0" fontId="4" fillId="0" borderId="57" xfId="2" applyFont="1" applyFill="1" applyBorder="1" applyAlignment="1" applyProtection="1">
      <alignment horizontal="center" vertical="center" wrapText="1"/>
      <protection locked="0"/>
    </xf>
    <xf numFmtId="0" fontId="4" fillId="0" borderId="46" xfId="2" applyFont="1" applyFill="1" applyBorder="1" applyAlignment="1" applyProtection="1">
      <alignment horizontal="center" vertical="center" wrapText="1"/>
      <protection locked="0"/>
    </xf>
    <xf numFmtId="0" fontId="4" fillId="0" borderId="24" xfId="2" applyFont="1" applyFill="1" applyBorder="1" applyAlignment="1" applyProtection="1">
      <alignment horizontal="center" vertical="center" wrapText="1"/>
      <protection locked="0"/>
    </xf>
    <xf numFmtId="0" fontId="4" fillId="0" borderId="0" xfId="2" applyFont="1" applyFill="1" applyBorder="1" applyAlignment="1" applyProtection="1">
      <alignment horizontal="center" vertical="center" wrapText="1"/>
      <protection locked="0"/>
    </xf>
    <xf numFmtId="0" fontId="4" fillId="0" borderId="60" xfId="2" applyFont="1" applyFill="1" applyBorder="1" applyAlignment="1" applyProtection="1">
      <alignment horizontal="center" vertical="center" wrapText="1"/>
      <protection locked="0"/>
    </xf>
    <xf numFmtId="0" fontId="9" fillId="7" borderId="27" xfId="40" applyFont="1" applyFill="1" applyBorder="1" applyAlignment="1">
      <alignment horizontal="center"/>
    </xf>
    <xf numFmtId="0" fontId="9" fillId="7" borderId="28" xfId="40" applyFont="1" applyFill="1" applyBorder="1" applyAlignment="1">
      <alignment horizontal="center"/>
    </xf>
    <xf numFmtId="0" fontId="9" fillId="7" borderId="58" xfId="40" applyFont="1" applyFill="1" applyBorder="1" applyAlignment="1">
      <alignment horizontal="center"/>
    </xf>
    <xf numFmtId="0" fontId="9" fillId="7" borderId="29" xfId="40" applyFont="1" applyFill="1" applyBorder="1" applyAlignment="1">
      <alignment horizontal="center"/>
    </xf>
    <xf numFmtId="0" fontId="4" fillId="7" borderId="17" xfId="2" applyFont="1" applyFill="1" applyBorder="1" applyAlignment="1" applyProtection="1">
      <alignment horizontal="center" vertical="center" wrapText="1"/>
      <protection locked="0"/>
    </xf>
    <xf numFmtId="0" fontId="4" fillId="7" borderId="1" xfId="40" applyFont="1" applyFill="1" applyBorder="1" applyAlignment="1">
      <alignment horizontal="center"/>
    </xf>
    <xf numFmtId="0" fontId="4" fillId="7" borderId="4" xfId="3" applyFont="1" applyFill="1" applyBorder="1" applyAlignment="1">
      <alignment horizontal="center" vertical="center" wrapText="1"/>
    </xf>
    <xf numFmtId="4" fontId="4" fillId="2" borderId="9" xfId="40" applyNumberFormat="1" applyFont="1" applyFill="1" applyBorder="1" applyAlignment="1">
      <alignment horizontal="center" vertical="top" wrapText="1"/>
    </xf>
    <xf numFmtId="4" fontId="4" fillId="2" borderId="10" xfId="40" applyNumberFormat="1" applyFont="1" applyFill="1" applyBorder="1" applyAlignment="1">
      <alignment horizontal="center" vertical="top" wrapText="1"/>
    </xf>
    <xf numFmtId="164" fontId="4" fillId="7" borderId="18" xfId="2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2" applyFont="1" applyFill="1" applyBorder="1" applyAlignment="1" applyProtection="1">
      <alignment horizontal="center" vertical="center" wrapText="1"/>
      <protection locked="0"/>
    </xf>
    <xf numFmtId="4" fontId="8" fillId="3" borderId="2" xfId="40" applyNumberFormat="1" applyFont="1" applyFill="1" applyBorder="1" applyAlignment="1">
      <alignment vertical="top" wrapText="1"/>
    </xf>
    <xf numFmtId="4" fontId="8" fillId="3" borderId="3" xfId="40" applyNumberFormat="1" applyFont="1" applyFill="1" applyBorder="1" applyAlignment="1">
      <alignment vertical="top" wrapText="1"/>
    </xf>
    <xf numFmtId="4" fontId="8" fillId="3" borderId="4" xfId="40" applyNumberFormat="1" applyFont="1" applyFill="1" applyBorder="1" applyAlignment="1">
      <alignment vertical="top" wrapText="1"/>
    </xf>
    <xf numFmtId="1" fontId="47" fillId="0" borderId="0" xfId="40" applyNumberFormat="1" applyFont="1" applyFill="1" applyBorder="1" applyAlignment="1">
      <alignment horizontal="center" vertical="top" wrapText="1"/>
    </xf>
    <xf numFmtId="0" fontId="3" fillId="0" borderId="32" xfId="40" applyFont="1" applyBorder="1" applyAlignment="1">
      <alignment horizontal="center"/>
    </xf>
    <xf numFmtId="0" fontId="4" fillId="7" borderId="18" xfId="2" applyFont="1" applyFill="1" applyBorder="1" applyAlignment="1" applyProtection="1">
      <alignment horizontal="center" vertical="center" wrapText="1"/>
      <protection locked="0"/>
    </xf>
    <xf numFmtId="1" fontId="3" fillId="0" borderId="38" xfId="2" quotePrefix="1" applyNumberFormat="1" applyFont="1" applyFill="1" applyBorder="1" applyAlignment="1" applyProtection="1">
      <alignment horizontal="left" vertical="center" wrapText="1"/>
      <protection locked="0"/>
    </xf>
    <xf numFmtId="1" fontId="3" fillId="0" borderId="64" xfId="2" quotePrefix="1" applyNumberFormat="1" applyFont="1" applyFill="1" applyBorder="1" applyAlignment="1" applyProtection="1">
      <alignment horizontal="left" vertical="center" wrapText="1"/>
      <protection locked="0"/>
    </xf>
    <xf numFmtId="4" fontId="8" fillId="3" borderId="6" xfId="40" applyNumberFormat="1" applyFont="1" applyFill="1" applyBorder="1" applyAlignment="1">
      <alignment vertical="top" wrapText="1"/>
    </xf>
    <xf numFmtId="4" fontId="8" fillId="3" borderId="7" xfId="40" applyNumberFormat="1" applyFont="1" applyFill="1" applyBorder="1" applyAlignment="1">
      <alignment vertical="top" wrapText="1"/>
    </xf>
    <xf numFmtId="4" fontId="8" fillId="3" borderId="8" xfId="40" applyNumberFormat="1" applyFont="1" applyFill="1" applyBorder="1" applyAlignment="1">
      <alignment vertical="top" wrapText="1"/>
    </xf>
    <xf numFmtId="4" fontId="8" fillId="3" borderId="25" xfId="40" applyNumberFormat="1" applyFont="1" applyFill="1" applyBorder="1" applyAlignment="1">
      <alignment vertical="top" wrapText="1"/>
    </xf>
    <xf numFmtId="4" fontId="8" fillId="3" borderId="32" xfId="40" applyNumberFormat="1" applyFont="1" applyFill="1" applyBorder="1" applyAlignment="1">
      <alignment vertical="top" wrapText="1"/>
    </xf>
    <xf numFmtId="4" fontId="8" fillId="3" borderId="26" xfId="40" applyNumberFormat="1" applyFont="1" applyFill="1" applyBorder="1" applyAlignment="1">
      <alignment vertical="top" wrapText="1"/>
    </xf>
    <xf numFmtId="4" fontId="4" fillId="2" borderId="2" xfId="40" applyNumberFormat="1" applyFont="1" applyFill="1" applyBorder="1" applyAlignment="1">
      <alignment horizontal="center" vertical="top" wrapText="1"/>
    </xf>
    <xf numFmtId="4" fontId="4" fillId="2" borderId="3" xfId="40" applyNumberFormat="1" applyFont="1" applyFill="1" applyBorder="1" applyAlignment="1">
      <alignment horizontal="center" vertical="top" wrapText="1"/>
    </xf>
    <xf numFmtId="4" fontId="4" fillId="2" borderId="4" xfId="40" applyNumberFormat="1" applyFont="1" applyFill="1" applyBorder="1" applyAlignment="1">
      <alignment horizontal="center" vertical="top" wrapText="1"/>
    </xf>
    <xf numFmtId="0" fontId="3" fillId="0" borderId="0" xfId="40" applyFont="1" applyBorder="1" applyAlignment="1">
      <alignment horizontal="center"/>
    </xf>
    <xf numFmtId="4" fontId="21" fillId="0" borderId="0" xfId="11" applyFont="1" applyAlignment="1">
      <alignment horizontal="center" vertical="center"/>
    </xf>
    <xf numFmtId="4" fontId="4" fillId="0" borderId="0" xfId="11" applyFont="1" applyAlignment="1">
      <alignment horizontal="center"/>
    </xf>
    <xf numFmtId="0" fontId="37" fillId="0" borderId="0" xfId="0" applyFont="1" applyFill="1" applyAlignment="1">
      <alignment horizontal="center"/>
    </xf>
    <xf numFmtId="4" fontId="3" fillId="0" borderId="38" xfId="11" applyFont="1" applyBorder="1" applyAlignment="1">
      <alignment horizontal="center" vertical="center" wrapText="1"/>
    </xf>
    <xf numFmtId="4" fontId="3" fillId="0" borderId="41" xfId="11" applyFont="1" applyBorder="1" applyAlignment="1">
      <alignment horizontal="center" vertical="center" wrapText="1"/>
    </xf>
    <xf numFmtId="4" fontId="3" fillId="0" borderId="42" xfId="11" applyFont="1" applyBorder="1" applyAlignment="1">
      <alignment horizontal="center" vertical="center" wrapText="1"/>
    </xf>
    <xf numFmtId="4" fontId="3" fillId="0" borderId="44" xfId="11" applyFont="1" applyBorder="1" applyAlignment="1">
      <alignment horizontal="center" vertical="center" wrapText="1"/>
    </xf>
    <xf numFmtId="4" fontId="3" fillId="0" borderId="34" xfId="11" applyFont="1" applyFill="1" applyBorder="1" applyAlignment="1">
      <alignment horizontal="center" vertical="center" wrapText="1"/>
    </xf>
    <xf numFmtId="4" fontId="3" fillId="0" borderId="11" xfId="11" applyFont="1" applyFill="1" applyBorder="1" applyAlignment="1">
      <alignment horizontal="center" vertical="center" wrapText="1"/>
    </xf>
    <xf numFmtId="4" fontId="4" fillId="0" borderId="43" xfId="11" applyFont="1" applyBorder="1" applyAlignment="1">
      <alignment horizontal="center" vertical="top" wrapText="1"/>
    </xf>
    <xf numFmtId="4" fontId="4" fillId="0" borderId="39" xfId="11" applyFont="1" applyBorder="1" applyAlignment="1">
      <alignment horizontal="center" vertical="top" wrapText="1"/>
    </xf>
    <xf numFmtId="4" fontId="4" fillId="0" borderId="40" xfId="11" applyFont="1" applyBorder="1" applyAlignment="1">
      <alignment horizontal="center" vertical="top" wrapText="1"/>
    </xf>
    <xf numFmtId="0" fontId="2" fillId="0" borderId="0" xfId="41" applyNumberFormat="1" applyFont="1" applyFill="1" applyBorder="1" applyAlignment="1">
      <alignment horizontal="center" vertical="center" wrapText="1"/>
    </xf>
    <xf numFmtId="0" fontId="2" fillId="0" borderId="0" xfId="41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16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/>
    </xf>
    <xf numFmtId="49" fontId="20" fillId="0" borderId="27" xfId="0" applyNumberFormat="1" applyFont="1" applyFill="1" applyBorder="1" applyAlignment="1">
      <alignment horizontal="center" vertical="center" wrapText="1"/>
    </xf>
    <xf numFmtId="49" fontId="20" fillId="0" borderId="17" xfId="0" applyNumberFormat="1" applyFont="1" applyFill="1" applyBorder="1" applyAlignment="1">
      <alignment horizontal="center" vertical="center" wrapText="1"/>
    </xf>
    <xf numFmtId="49" fontId="20" fillId="0" borderId="28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35" xfId="0" applyNumberFormat="1" applyFont="1" applyFill="1" applyBorder="1" applyAlignment="1">
      <alignment horizontal="center" vertical="center" wrapText="1"/>
    </xf>
    <xf numFmtId="49" fontId="20" fillId="0" borderId="10" xfId="0" applyNumberFormat="1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 wrapText="1"/>
    </xf>
    <xf numFmtId="0" fontId="20" fillId="0" borderId="18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left" vertical="center"/>
    </xf>
    <xf numFmtId="0" fontId="31" fillId="0" borderId="3" xfId="0" applyFont="1" applyFill="1" applyBorder="1" applyAlignment="1">
      <alignment horizontal="left" vertical="center"/>
    </xf>
    <xf numFmtId="0" fontId="31" fillId="0" borderId="4" xfId="0" applyFont="1" applyFill="1" applyBorder="1" applyAlignment="1">
      <alignment horizontal="left" vertical="center"/>
    </xf>
    <xf numFmtId="0" fontId="24" fillId="0" borderId="0" xfId="9" applyFont="1" applyFill="1" applyAlignment="1">
      <alignment horizontal="left" vertical="top" wrapText="1"/>
    </xf>
    <xf numFmtId="0" fontId="3" fillId="0" borderId="0" xfId="0" applyFont="1" applyFill="1" applyAlignment="1">
      <alignment horizontal="right" vertical="center"/>
    </xf>
    <xf numFmtId="0" fontId="3" fillId="0" borderId="0" xfId="0" applyFont="1" applyFill="1" applyAlignment="1">
      <alignment horizontal="center" vertical="center"/>
    </xf>
    <xf numFmtId="4" fontId="22" fillId="0" borderId="0" xfId="11" applyFont="1" applyAlignment="1">
      <alignment horizontal="center" vertical="center"/>
    </xf>
    <xf numFmtId="0" fontId="31" fillId="0" borderId="0" xfId="0" applyFont="1" applyFill="1" applyAlignment="1">
      <alignment horizontal="center"/>
    </xf>
    <xf numFmtId="0" fontId="32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0" fillId="0" borderId="46" xfId="0" applyNumberFormat="1" applyFill="1" applyBorder="1" applyAlignment="1">
      <alignment horizontal="center" vertical="center" wrapText="1"/>
    </xf>
    <xf numFmtId="49" fontId="31" fillId="0" borderId="2" xfId="0" applyNumberFormat="1" applyFont="1" applyFill="1" applyBorder="1" applyAlignment="1">
      <alignment horizontal="center" vertical="center"/>
    </xf>
    <xf numFmtId="49" fontId="31" fillId="0" borderId="3" xfId="0" applyNumberFormat="1" applyFont="1" applyFill="1" applyBorder="1" applyAlignment="1">
      <alignment horizontal="center" vertical="center"/>
    </xf>
    <xf numFmtId="49" fontId="31" fillId="0" borderId="4" xfId="0" applyNumberFormat="1" applyFont="1" applyFill="1" applyBorder="1" applyAlignment="1">
      <alignment horizontal="center" vertical="center"/>
    </xf>
    <xf numFmtId="0" fontId="31" fillId="0" borderId="2" xfId="0" applyFont="1" applyFill="1" applyBorder="1" applyAlignment="1">
      <alignment vertical="center"/>
    </xf>
    <xf numFmtId="0" fontId="31" fillId="0" borderId="3" xfId="0" applyFont="1" applyFill="1" applyBorder="1" applyAlignment="1">
      <alignment vertical="center"/>
    </xf>
    <xf numFmtId="0" fontId="31" fillId="0" borderId="4" xfId="0" applyFont="1" applyFill="1" applyBorder="1" applyAlignment="1">
      <alignment vertical="center"/>
    </xf>
  </cellXfs>
  <cellStyles count="1114">
    <cellStyle name=" 1" xfId="44"/>
    <cellStyle name="??_PLDT" xfId="45"/>
    <cellStyle name="_111" xfId="46"/>
    <cellStyle name="_1310.1.17  БКНС-1 Тайл.м.м" xfId="47"/>
    <cellStyle name="_189 монтаж" xfId="48"/>
    <cellStyle name="_20011016165618" xfId="49"/>
    <cellStyle name="_2001102174622" xfId="50"/>
    <cellStyle name="_2001102592852" xfId="51"/>
    <cellStyle name="_200110916231" xfId="52"/>
    <cellStyle name="_20011113161024" xfId="53"/>
    <cellStyle name="_20011127173734" xfId="54"/>
    <cellStyle name="_200111891043" xfId="55"/>
    <cellStyle name="_20011211154828" xfId="56"/>
    <cellStyle name="_20011218173434" xfId="57"/>
    <cellStyle name="_2001918174625" xfId="58"/>
    <cellStyle name="_3" xfId="59"/>
    <cellStyle name="_PRICE" xfId="60"/>
    <cellStyle name="_Price0708_work" xfId="61"/>
    <cellStyle name="_Price0808_work" xfId="62"/>
    <cellStyle name="_Price2105_work" xfId="63"/>
    <cellStyle name="_Price2307_work" xfId="64"/>
    <cellStyle name="_Price2507_work" xfId="65"/>
    <cellStyle name="_Price2806_work" xfId="66"/>
    <cellStyle name="_Price2906_work" xfId="67"/>
    <cellStyle name="_Price3107" xfId="68"/>
    <cellStyle name="_PriceTriEl10.08.01" xfId="69"/>
    <cellStyle name="_Stock2414" xfId="70"/>
    <cellStyle name="_Акт приемки выполненных работ" xfId="71"/>
    <cellStyle name="_Аптека" xfId="72"/>
    <cellStyle name="_Вед. смонтир. оборуд. 10.2010" xfId="73"/>
    <cellStyle name="_Вес матер" xfId="74"/>
    <cellStyle name="_вод ДНС ЗУБ -КП-6 ф 168х16 удл 13м" xfId="75"/>
    <cellStyle name="_водовод ДНС  ЗУБ-КП-6 ф 219х18 удл 190м" xfId="76"/>
    <cellStyle name="_Водовод КП-6-скв3004Р" xfId="77"/>
    <cellStyle name="_Вып. СТЭ" xfId="78"/>
    <cellStyle name="_Вып. Чист. К.10 март" xfId="79"/>
    <cellStyle name="_ГРАФ1" xfId="80"/>
    <cellStyle name="_декабрь Полигон З-Асомк.г.п.с 16.12 кор." xfId="81"/>
    <cellStyle name="_дог 75-С" xfId="82"/>
    <cellStyle name="_дог 75-С с 16.10" xfId="83"/>
    <cellStyle name="_Инд.ЛС _1" xfId="84"/>
    <cellStyle name="_Инд.ЛС 1 артез.скв. монтаж" xfId="85"/>
    <cellStyle name="_Инд.Насосная пластовой воды на ДНС-1" xfId="86"/>
    <cellStyle name="_Индекс 13 скважин" xfId="87"/>
    <cellStyle name="_индекс водовод ЗУБ -кп6 дог 24П ф168х16" xfId="88"/>
    <cellStyle name="_индекс водовод ЗУБ -кп6 дог 24П ф219х8" xfId="89"/>
    <cellStyle name="_индекс на Аган.м.р-АРТЕЗИАН.СКВ." xfId="90"/>
    <cellStyle name="_Индекс Площадка нефтеслива" xfId="91"/>
    <cellStyle name="_Индекс ПНР" xfId="92"/>
    <cellStyle name="_Индекс по дог 8П-2011 ДЭС без сметы на план реш с флэшки" xfId="93"/>
    <cellStyle name="_Индекс по к доп работам дог 11П-2011 пункт налива" xfId="94"/>
    <cellStyle name="_индекс по Тайлакам Навигатор" xfId="95"/>
    <cellStyle name="_индекса ,материалы ДНС Узунка метод СН МНГ" xfId="96"/>
    <cellStyle name="_Книга1" xfId="97"/>
    <cellStyle name="_Книга2" xfId="98"/>
    <cellStyle name="_Копия ПРИЛОЖЕНИЯ" xfId="99"/>
    <cellStyle name="_КС-2" xfId="100"/>
    <cellStyle name="_куст 13,32,33 тайл" xfId="101"/>
    <cellStyle name="_куст 192 Ватинский расчет индекса СН-МНГ" xfId="102"/>
    <cellStyle name="_КУУГ от 21.10.13" xfId="103"/>
    <cellStyle name="_Лист1" xfId="104"/>
    <cellStyle name="_Локальная ресурсная ведомос (2)" xfId="105"/>
    <cellStyle name="_Локальная смета" xfId="106"/>
    <cellStyle name="_лот" xfId="107"/>
    <cellStyle name="_ЛОТ 1312.1.18 Электическая воздушная линия 6 кВ Тайлаковское м.р. " xfId="108"/>
    <cellStyle name="_мат. №2" xfId="109"/>
    <cellStyle name="_мат. площадка" xfId="110"/>
    <cellStyle name="_Матер Хохряки" xfId="111"/>
    <cellStyle name="_Материалы" xfId="112"/>
    <cellStyle name="_Материалы полигон-ф-2" xfId="113"/>
    <cellStyle name="_Общая спецификация" xfId="114"/>
    <cellStyle name="_октябрь" xfId="115"/>
    <cellStyle name="_ориентиров матер К15 обуст с Мачтой" xfId="116"/>
    <cellStyle name="_перебаз." xfId="117"/>
    <cellStyle name="_перебаз._Лист1" xfId="118"/>
    <cellStyle name="_Перебазировка" xfId="119"/>
    <cellStyle name="_Перевозка рабочих, вахты" xfId="120"/>
    <cellStyle name="_Перевозка рабочих, вахты_Лист1" xfId="121"/>
    <cellStyle name="_платная дорога" xfId="122"/>
    <cellStyle name="_ПНР Навигатор" xfId="123"/>
    <cellStyle name="_ПНР по ТЕРп 12_10_05" xfId="124"/>
    <cellStyle name="_Полигон Ачимовск. май" xfId="125"/>
    <cellStyle name="_Приложение  к договору 1С" xfId="126"/>
    <cellStyle name="_Приложение  кор. ЮНГ." xfId="127"/>
    <cellStyle name="_Приложение  кор. ЮНГ._ResList1мат" xfId="128"/>
    <cellStyle name="_Приложение  кор. ЮНГ._Акт приемки выполненных работ" xfId="129"/>
    <cellStyle name="_Приложение  кор. ЮНГ._Вып. апрель" xfId="130"/>
    <cellStyle name="_Приложение  кор. ЮНГ._Вып. апрель_Лист1" xfId="131"/>
    <cellStyle name="_Приложение  кор. ЮНГ._К106" xfId="132"/>
    <cellStyle name="_Приложение  кор. ЮНГ._К-27" xfId="133"/>
    <cellStyle name="_Приложение  кор. ЮНГ._К-27_Лист1" xfId="134"/>
    <cellStyle name="_Приложение  кор. ЮНГ._К-71 с корректировкой" xfId="135"/>
    <cellStyle name="_Приложение  кор. ЮНГ._К-71 с корректировкой_Лист1" xfId="136"/>
    <cellStyle name="_Приложение  кор. ЮНГ._К-77" xfId="137"/>
    <cellStyle name="_Приложение  кор. ЮНГ._К-77_Лист1" xfId="138"/>
    <cellStyle name="_Приложение  кор. ЮНГ._К-94" xfId="139"/>
    <cellStyle name="_Приложение  кор. ЮНГ._К-94_Лист1" xfId="140"/>
    <cellStyle name="_Приложение  кор. ЮНГ._Лист1" xfId="141"/>
    <cellStyle name="_Приложение  кор. ЮНГ._Маг.5,6,7 рес. расч.273х18" xfId="142"/>
    <cellStyle name="_Приложение  кор. ЮНГ._Матер. т.вр. к.10" xfId="143"/>
    <cellStyle name="_Приложение  кор. ЮНГ._Перевозка, перебаз. рабочая" xfId="144"/>
    <cellStyle name="_Приложение  кор. ЮНГ._Расч. к инд. площ. дог.2" xfId="145"/>
    <cellStyle name="_Приложение  кор. ЮНГ._Расч. к инд. площ. дог.2_Лист1" xfId="146"/>
    <cellStyle name="_Приложение  кор. ЮНГ._Расч.матк.121" xfId="147"/>
    <cellStyle name="_Приложение  кор. ЮНГ._расчет индекса" xfId="148"/>
    <cellStyle name="_Приложение  кор. ЮНГ._расчет индекса ГЗУ к.96 ф" xfId="149"/>
    <cellStyle name="_Приложение  кор. ЮНГ._расчет индекса_Лист1" xfId="150"/>
    <cellStyle name="_Приложение 1" xfId="151"/>
    <cellStyle name="_Приложение 1_ResList1мат" xfId="152"/>
    <cellStyle name="_Приложение 1_Акт приемки выполненных работ" xfId="153"/>
    <cellStyle name="_Приложение 1_Вып. апрель" xfId="154"/>
    <cellStyle name="_Приложение 1_Вып. апрель_Лист1" xfId="155"/>
    <cellStyle name="_Приложение 1_К106" xfId="156"/>
    <cellStyle name="_Приложение 1_К-27" xfId="157"/>
    <cellStyle name="_Приложение 1_К-27_Лист1" xfId="158"/>
    <cellStyle name="_Приложение 1_К-71 с корректировкой" xfId="159"/>
    <cellStyle name="_Приложение 1_К-71 с корректировкой_Лист1" xfId="160"/>
    <cellStyle name="_Приложение 1_К-77" xfId="161"/>
    <cellStyle name="_Приложение 1_К-77_Лист1" xfId="162"/>
    <cellStyle name="_Приложение 1_К-94" xfId="163"/>
    <cellStyle name="_Приложение 1_К-94_Лист1" xfId="164"/>
    <cellStyle name="_Приложение 1_Лист1" xfId="165"/>
    <cellStyle name="_Приложение 1_Маг.5,6,7 рес. расч.273х18" xfId="166"/>
    <cellStyle name="_Приложение 1_Матер. т.вр. к.10" xfId="167"/>
    <cellStyle name="_Приложение 1_Перевозка, перебаз. рабочая" xfId="168"/>
    <cellStyle name="_Приложение 1_Расч. к инд. площ. дог.2" xfId="169"/>
    <cellStyle name="_Приложение 1_Расч. к инд. площ. дог.2_Лист1" xfId="170"/>
    <cellStyle name="_Приложение 1_Расч.матк.121" xfId="171"/>
    <cellStyle name="_Приложение 1_расчет индекса" xfId="172"/>
    <cellStyle name="_Приложение 1_расчет индекса ГЗУ к.96 ф" xfId="173"/>
    <cellStyle name="_Приложение 1_расчет индекса_Лист1" xfId="174"/>
    <cellStyle name="_Приложение 3 " xfId="175"/>
    <cellStyle name="_Приложение 3 _ResList1мат" xfId="176"/>
    <cellStyle name="_Приложение 3 _Акт приемки выполненных работ" xfId="177"/>
    <cellStyle name="_Приложение 3 _Вып. апрель" xfId="178"/>
    <cellStyle name="_Приложение 3 _Вып. апрель_Лист1" xfId="179"/>
    <cellStyle name="_Приложение 3 _К106" xfId="180"/>
    <cellStyle name="_Приложение 3 _К-27" xfId="181"/>
    <cellStyle name="_Приложение 3 _К-27_Лист1" xfId="182"/>
    <cellStyle name="_Приложение 3 _К-71 с корректировкой" xfId="183"/>
    <cellStyle name="_Приложение 3 _К-71 с корректировкой_Лист1" xfId="184"/>
    <cellStyle name="_Приложение 3 _К-77" xfId="185"/>
    <cellStyle name="_Приложение 3 _К-77_Лист1" xfId="186"/>
    <cellStyle name="_Приложение 3 _К-94" xfId="187"/>
    <cellStyle name="_Приложение 3 _К-94_Лист1" xfId="188"/>
    <cellStyle name="_Приложение 3 _Лист1" xfId="189"/>
    <cellStyle name="_Приложение 3 _Маг.5,6,7 рес. расч.273х18" xfId="190"/>
    <cellStyle name="_Приложение 3 _Матер. т.вр. к.10" xfId="191"/>
    <cellStyle name="_Приложение 3 _Перевозка, перебаз. рабочая" xfId="192"/>
    <cellStyle name="_Приложение 3 _Расч. к инд. площ. дог.2" xfId="193"/>
    <cellStyle name="_Приложение 3 _Расч. к инд. площ. дог.2_Лист1" xfId="194"/>
    <cellStyle name="_Приложение 3 _Расч.матк.121" xfId="195"/>
    <cellStyle name="_Приложение 3 _расчет индекса" xfId="196"/>
    <cellStyle name="_Приложение 3 _расчет индекса ГЗУ к.96 ф" xfId="197"/>
    <cellStyle name="_Приложение 3 _расчет индекса_Лист1" xfId="198"/>
    <cellStyle name="_Приложение №2.1 Расчет стоимости услуг к 5- ЮКОС-2006г-ДЕЙСТВ." xfId="199"/>
    <cellStyle name="_Приложение №2.1 Расчет стоимости услуг к 5- ЮКОС-2006г-ДЕЙСТВ._ResList1мат" xfId="200"/>
    <cellStyle name="_Приложение №2.1 Расчет стоимости услуг к 5- ЮКОС-2006г-ДЕЙСТВ._Акт приемки выполненных работ" xfId="201"/>
    <cellStyle name="_Приложение №2.1 Расчет стоимости услуг к 5- ЮКОС-2006г-ДЕЙСТВ._Вып. апрель" xfId="202"/>
    <cellStyle name="_Приложение №2.1 Расчет стоимости услуг к 5- ЮКОС-2006г-ДЕЙСТВ._Вып. апрель_Лист1" xfId="203"/>
    <cellStyle name="_Приложение №2.1 Расчет стоимости услуг к 5- ЮКОС-2006г-ДЕЙСТВ._К106" xfId="204"/>
    <cellStyle name="_Приложение №2.1 Расчет стоимости услуг к 5- ЮКОС-2006г-ДЕЙСТВ._К-27" xfId="205"/>
    <cellStyle name="_Приложение №2.1 Расчет стоимости услуг к 5- ЮКОС-2006г-ДЕЙСТВ._К-27_Лист1" xfId="206"/>
    <cellStyle name="_Приложение №2.1 Расчет стоимости услуг к 5- ЮКОС-2006г-ДЕЙСТВ._К-71 с корректировкой" xfId="207"/>
    <cellStyle name="_Приложение №2.1 Расчет стоимости услуг к 5- ЮКОС-2006г-ДЕЙСТВ._К-71 с корректировкой_Лист1" xfId="208"/>
    <cellStyle name="_Приложение №2.1 Расчет стоимости услуг к 5- ЮКОС-2006г-ДЕЙСТВ._К-77" xfId="209"/>
    <cellStyle name="_Приложение №2.1 Расчет стоимости услуг к 5- ЮКОС-2006г-ДЕЙСТВ._К-77_Лист1" xfId="210"/>
    <cellStyle name="_Приложение №2.1 Расчет стоимости услуг к 5- ЮКОС-2006г-ДЕЙСТВ._К-94" xfId="211"/>
    <cellStyle name="_Приложение №2.1 Расчет стоимости услуг к 5- ЮКОС-2006г-ДЕЙСТВ._К-94_Лист1" xfId="212"/>
    <cellStyle name="_Приложение №2.1 Расчет стоимости услуг к 5- ЮКОС-2006г-ДЕЙСТВ._Лист1" xfId="213"/>
    <cellStyle name="_Приложение №2.1 Расчет стоимости услуг к 5- ЮКОС-2006г-ДЕЙСТВ._Маг.5,6,7 рес. расч.273х18" xfId="214"/>
    <cellStyle name="_Приложение №2.1 Расчет стоимости услуг к 5- ЮКОС-2006г-ДЕЙСТВ._Матер. т.вр. к.10" xfId="215"/>
    <cellStyle name="_Приложение №2.1 Расчет стоимости услуг к 5- ЮКОС-2006г-ДЕЙСТВ._Перевозка, перебаз. рабочая" xfId="216"/>
    <cellStyle name="_Приложение №2.1 Расчет стоимости услуг к 5- ЮКОС-2006г-ДЕЙСТВ._Расч. к инд. площ. дог.2" xfId="217"/>
    <cellStyle name="_Приложение №2.1 Расчет стоимости услуг к 5- ЮКОС-2006г-ДЕЙСТВ._Расч. к инд. площ. дог.2_Лист1" xfId="218"/>
    <cellStyle name="_Приложение №2.1 Расчет стоимости услуг к 5- ЮКОС-2006г-ДЕЙСТВ._Расч.матк.121" xfId="219"/>
    <cellStyle name="_Приложение №2.1 Расчет стоимости услуг к 5- ЮКОС-2006г-ДЕЙСТВ._расчет индекса" xfId="220"/>
    <cellStyle name="_Приложение №2.1 Расчет стоимости услуг к 5- ЮКОС-2006г-ДЕЙСТВ._расчет индекса ГЗУ к.96 ф" xfId="221"/>
    <cellStyle name="_Приложение №2.1 Расчет стоимости услуг к 5- ЮКОС-2006г-ДЕЙСТВ._расчет индекса_Лист1" xfId="222"/>
    <cellStyle name="_приложение №3 н.сб. к.49-т.вр. к. 57 тайлаки" xfId="223"/>
    <cellStyle name="_приложения" xfId="224"/>
    <cellStyle name="_Приложения  к доп 1дог.11П-2011" xfId="225"/>
    <cellStyle name="_Приложения к договору №6 от 28.02.07_пластик_Ю-Б" xfId="226"/>
    <cellStyle name="_Приложения к договору №6 от 28.02.07_пластик_Ю-Б_Лист1" xfId="227"/>
    <cellStyle name="_Приложения КСП" xfId="228"/>
    <cellStyle name="_приложения южн аган4" xfId="229"/>
    <cellStyle name="_Прочие К.941" xfId="230"/>
    <cellStyle name="_пункт налива нефти-индекс" xfId="231"/>
    <cellStyle name="_пункт налива с электрик.в" xfId="232"/>
    <cellStyle name="_Радикал дополнение" xfId="233"/>
    <cellStyle name="_Расч. матер.ДНС Асомкинская" xfId="234"/>
    <cellStyle name="_расчет   индекса  28,19    С.В. К-47 Сев.Покур." xfId="235"/>
    <cellStyle name="_Расчет авто" xfId="236"/>
    <cellStyle name="_Расчет индекса" xfId="237"/>
    <cellStyle name="_Расчет индекса  ..." xfId="238"/>
    <cellStyle name="_расчет индекса  1кв.2008г" xfId="239"/>
    <cellStyle name="_Расчет индекса  КИПиА без элосвещ" xfId="240"/>
    <cellStyle name="_Расчет стоимости" xfId="241"/>
    <cellStyle name="_Расчет стоимости_Лист1" xfId="242"/>
    <cellStyle name="_реестр материалов" xfId="243"/>
    <cellStyle name="_Ресурсы водовод №2-Р15-29" xfId="244"/>
    <cellStyle name="_Сводная вед объектов АСУ1" xfId="245"/>
    <cellStyle name="_Сводный коньюнкт. обзор 2005г" xfId="246"/>
    <cellStyle name="_Склад к рассылке 01102001" xfId="247"/>
    <cellStyle name="_Славутич смета  ПС 35 6кВ к255 2006г" xfId="248"/>
    <cellStyle name="_Смета от 10.11.08 ПК-197 до ПК-410" xfId="249"/>
    <cellStyle name="_сметы   куст 192   с дорогой    в ц. 1984г" xfId="250"/>
    <cellStyle name="_СМР_ПНР в ТЕР 30_05_06" xfId="251"/>
    <cellStyle name="_Спецификация КСП Аган (15.12.2004)" xfId="252"/>
    <cellStyle name="_Учет материалов СНГДУ-2-2006" xfId="253"/>
    <cellStyle name="_ЦПС Сев.ОР" xfId="254"/>
    <cellStyle name="_Шламонакопитель нооябрь" xfId="255"/>
    <cellStyle name="_Шламонакопитель. сент." xfId="256"/>
    <cellStyle name="”€ќђќ‘ћ‚›‰" xfId="257"/>
    <cellStyle name="”€љ‘€ђћ‚ђќќ›‰" xfId="258"/>
    <cellStyle name="„…ќ…†ќ›‰" xfId="259"/>
    <cellStyle name="€’ћѓћ‚›‰" xfId="260"/>
    <cellStyle name="=C:\WINNT35\SYSTEM32\COMMAND.COM" xfId="261"/>
    <cellStyle name="‡ђѓћ‹ћ‚ћљ1" xfId="262"/>
    <cellStyle name="‡ђѓћ‹ћ‚ћљ2" xfId="263"/>
    <cellStyle name="20% - Акцент1 2" xfId="264"/>
    <cellStyle name="20% - Акцент1 2 2" xfId="265"/>
    <cellStyle name="20% - Акцент1 2 3" xfId="266"/>
    <cellStyle name="20% - Акцент1 2 4" xfId="267"/>
    <cellStyle name="20% - Акцент1 2 5" xfId="268"/>
    <cellStyle name="20% - Акцент1 2 6" xfId="269"/>
    <cellStyle name="20% - Акцент1 2_Егоза" xfId="270"/>
    <cellStyle name="20% - Акцент1 3" xfId="271"/>
    <cellStyle name="20% - Акцент1 4" xfId="272"/>
    <cellStyle name="20% - Акцент1 5" xfId="273"/>
    <cellStyle name="20% - Акцент1 6" xfId="274"/>
    <cellStyle name="20% - Акцент1 7" xfId="275"/>
    <cellStyle name="20% - Акцент2 2" xfId="276"/>
    <cellStyle name="20% - Акцент2 2 2" xfId="277"/>
    <cellStyle name="20% - Акцент2 2 3" xfId="278"/>
    <cellStyle name="20% - Акцент2 2 4" xfId="279"/>
    <cellStyle name="20% - Акцент2 2 5" xfId="280"/>
    <cellStyle name="20% - Акцент2 2 6" xfId="281"/>
    <cellStyle name="20% - Акцент2 2_Егоза" xfId="282"/>
    <cellStyle name="20% - Акцент2 3" xfId="283"/>
    <cellStyle name="20% - Акцент2 4" xfId="284"/>
    <cellStyle name="20% - Акцент2 5" xfId="285"/>
    <cellStyle name="20% - Акцент2 6" xfId="286"/>
    <cellStyle name="20% - Акцент2 7" xfId="287"/>
    <cellStyle name="20% - Акцент3 2" xfId="288"/>
    <cellStyle name="20% - Акцент3 2 2" xfId="289"/>
    <cellStyle name="20% - Акцент3 2 3" xfId="290"/>
    <cellStyle name="20% - Акцент3 2 4" xfId="291"/>
    <cellStyle name="20% - Акцент3 2 5" xfId="292"/>
    <cellStyle name="20% - Акцент3 2 6" xfId="293"/>
    <cellStyle name="20% - Акцент3 2_Егоза" xfId="294"/>
    <cellStyle name="20% - Акцент3 3" xfId="295"/>
    <cellStyle name="20% - Акцент3 4" xfId="296"/>
    <cellStyle name="20% - Акцент3 5" xfId="297"/>
    <cellStyle name="20% - Акцент3 6" xfId="298"/>
    <cellStyle name="20% - Акцент3 7" xfId="299"/>
    <cellStyle name="20% - Акцент4 2" xfId="300"/>
    <cellStyle name="20% - Акцент4 2 2" xfId="301"/>
    <cellStyle name="20% - Акцент4 2 3" xfId="302"/>
    <cellStyle name="20% - Акцент4 2 4" xfId="303"/>
    <cellStyle name="20% - Акцент4 2 5" xfId="304"/>
    <cellStyle name="20% - Акцент4 2 6" xfId="305"/>
    <cellStyle name="20% - Акцент4 2_Егоза" xfId="306"/>
    <cellStyle name="20% - Акцент4 3" xfId="307"/>
    <cellStyle name="20% - Акцент4 4" xfId="308"/>
    <cellStyle name="20% - Акцент4 5" xfId="309"/>
    <cellStyle name="20% - Акцент4 6" xfId="310"/>
    <cellStyle name="20% - Акцент4 7" xfId="311"/>
    <cellStyle name="20% - Акцент5 2" xfId="312"/>
    <cellStyle name="20% - Акцент5 2 2" xfId="313"/>
    <cellStyle name="20% - Акцент5 2 3" xfId="314"/>
    <cellStyle name="20% - Акцент5 2 4" xfId="315"/>
    <cellStyle name="20% - Акцент5 2 5" xfId="316"/>
    <cellStyle name="20% - Акцент5 2 6" xfId="317"/>
    <cellStyle name="20% - Акцент5 2_Егоза" xfId="318"/>
    <cellStyle name="20% - Акцент5 3" xfId="319"/>
    <cellStyle name="20% - Акцент5 4" xfId="320"/>
    <cellStyle name="20% - Акцент5 5" xfId="321"/>
    <cellStyle name="20% - Акцент5 6" xfId="322"/>
    <cellStyle name="20% - Акцент5 7" xfId="323"/>
    <cellStyle name="20% - Акцент6 2" xfId="324"/>
    <cellStyle name="20% - Акцент6 2 2" xfId="325"/>
    <cellStyle name="20% - Акцент6 2 3" xfId="326"/>
    <cellStyle name="20% - Акцент6 2 4" xfId="327"/>
    <cellStyle name="20% - Акцент6 2 5" xfId="328"/>
    <cellStyle name="20% - Акцент6 2 6" xfId="329"/>
    <cellStyle name="20% - Акцент6 2_Егоза" xfId="330"/>
    <cellStyle name="20% - Акцент6 3" xfId="331"/>
    <cellStyle name="20% - Акцент6 4" xfId="332"/>
    <cellStyle name="20% - Акцент6 5" xfId="333"/>
    <cellStyle name="20% - Акцент6 6" xfId="334"/>
    <cellStyle name="20% - Акцент6 7" xfId="335"/>
    <cellStyle name="40% - Акцент1 2" xfId="336"/>
    <cellStyle name="40% - Акцент1 2 2" xfId="337"/>
    <cellStyle name="40% - Акцент1 2 3" xfId="338"/>
    <cellStyle name="40% - Акцент1 2 4" xfId="339"/>
    <cellStyle name="40% - Акцент1 2 5" xfId="340"/>
    <cellStyle name="40% - Акцент1 2 6" xfId="341"/>
    <cellStyle name="40% - Акцент1 2_Егоза" xfId="342"/>
    <cellStyle name="40% - Акцент1 3" xfId="343"/>
    <cellStyle name="40% - Акцент1 4" xfId="344"/>
    <cellStyle name="40% - Акцент1 5" xfId="345"/>
    <cellStyle name="40% - Акцент1 6" xfId="346"/>
    <cellStyle name="40% - Акцент1 7" xfId="347"/>
    <cellStyle name="40% - Акцент2 2" xfId="348"/>
    <cellStyle name="40% - Акцент2 2 2" xfId="349"/>
    <cellStyle name="40% - Акцент2 2 3" xfId="350"/>
    <cellStyle name="40% - Акцент2 2 4" xfId="351"/>
    <cellStyle name="40% - Акцент2 2 5" xfId="352"/>
    <cellStyle name="40% - Акцент2 2 6" xfId="353"/>
    <cellStyle name="40% - Акцент2 2_Егоза" xfId="354"/>
    <cellStyle name="40% - Акцент2 3" xfId="355"/>
    <cellStyle name="40% - Акцент2 4" xfId="356"/>
    <cellStyle name="40% - Акцент2 5" xfId="357"/>
    <cellStyle name="40% - Акцент2 6" xfId="358"/>
    <cellStyle name="40% - Акцент2 7" xfId="359"/>
    <cellStyle name="40% - Акцент3 2" xfId="360"/>
    <cellStyle name="40% - Акцент3 2 2" xfId="361"/>
    <cellStyle name="40% - Акцент3 2 3" xfId="362"/>
    <cellStyle name="40% - Акцент3 2 4" xfId="363"/>
    <cellStyle name="40% - Акцент3 2 5" xfId="364"/>
    <cellStyle name="40% - Акцент3 2 6" xfId="365"/>
    <cellStyle name="40% - Акцент3 2_Егоза" xfId="366"/>
    <cellStyle name="40% - Акцент3 3" xfId="367"/>
    <cellStyle name="40% - Акцент3 4" xfId="368"/>
    <cellStyle name="40% - Акцент3 5" xfId="369"/>
    <cellStyle name="40% - Акцент3 6" xfId="370"/>
    <cellStyle name="40% - Акцент3 7" xfId="371"/>
    <cellStyle name="40% - Акцент4 2" xfId="372"/>
    <cellStyle name="40% - Акцент4 2 2" xfId="373"/>
    <cellStyle name="40% - Акцент4 2 3" xfId="374"/>
    <cellStyle name="40% - Акцент4 2 4" xfId="375"/>
    <cellStyle name="40% - Акцент4 2 5" xfId="376"/>
    <cellStyle name="40% - Акцент4 2 6" xfId="377"/>
    <cellStyle name="40% - Акцент4 2_Егоза" xfId="378"/>
    <cellStyle name="40% - Акцент4 3" xfId="379"/>
    <cellStyle name="40% - Акцент4 4" xfId="380"/>
    <cellStyle name="40% - Акцент4 5" xfId="381"/>
    <cellStyle name="40% - Акцент4 6" xfId="382"/>
    <cellStyle name="40% - Акцент4 7" xfId="383"/>
    <cellStyle name="40% - Акцент5 2" xfId="384"/>
    <cellStyle name="40% - Акцент5 2 2" xfId="385"/>
    <cellStyle name="40% - Акцент5 2 3" xfId="386"/>
    <cellStyle name="40% - Акцент5 2 4" xfId="387"/>
    <cellStyle name="40% - Акцент5 2 5" xfId="388"/>
    <cellStyle name="40% - Акцент5 2 6" xfId="389"/>
    <cellStyle name="40% - Акцент5 2_Егоза" xfId="390"/>
    <cellStyle name="40% - Акцент5 3" xfId="391"/>
    <cellStyle name="40% - Акцент5 4" xfId="392"/>
    <cellStyle name="40% - Акцент5 5" xfId="393"/>
    <cellStyle name="40% - Акцент5 6" xfId="394"/>
    <cellStyle name="40% - Акцент5 7" xfId="395"/>
    <cellStyle name="40% - Акцент6 2" xfId="396"/>
    <cellStyle name="40% - Акцент6 2 2" xfId="397"/>
    <cellStyle name="40% - Акцент6 2 3" xfId="398"/>
    <cellStyle name="40% - Акцент6 2 4" xfId="399"/>
    <cellStyle name="40% - Акцент6 2 5" xfId="400"/>
    <cellStyle name="40% - Акцент6 2 6" xfId="401"/>
    <cellStyle name="40% - Акцент6 2_Егоза" xfId="402"/>
    <cellStyle name="40% - Акцент6 3" xfId="403"/>
    <cellStyle name="40% - Акцент6 4" xfId="404"/>
    <cellStyle name="40% - Акцент6 5" xfId="405"/>
    <cellStyle name="40% - Акцент6 6" xfId="406"/>
    <cellStyle name="40% - Акцент6 7" xfId="407"/>
    <cellStyle name="60% - Акцент1 2" xfId="408"/>
    <cellStyle name="60% - Акцент1 2 2" xfId="409"/>
    <cellStyle name="60% - Акцент1 2 3" xfId="410"/>
    <cellStyle name="60% - Акцент1 2 4" xfId="411"/>
    <cellStyle name="60% - Акцент1 2 5" xfId="412"/>
    <cellStyle name="60% - Акцент1 2 6" xfId="413"/>
    <cellStyle name="60% - Акцент1 3" xfId="414"/>
    <cellStyle name="60% - Акцент1 4" xfId="415"/>
    <cellStyle name="60% - Акцент1 5" xfId="416"/>
    <cellStyle name="60% - Акцент1 6" xfId="417"/>
    <cellStyle name="60% - Акцент1 7" xfId="418"/>
    <cellStyle name="60% - Акцент2 2" xfId="419"/>
    <cellStyle name="60% - Акцент2 2 2" xfId="420"/>
    <cellStyle name="60% - Акцент2 2 3" xfId="421"/>
    <cellStyle name="60% - Акцент2 2 4" xfId="422"/>
    <cellStyle name="60% - Акцент2 2 5" xfId="423"/>
    <cellStyle name="60% - Акцент2 2 6" xfId="424"/>
    <cellStyle name="60% - Акцент2 3" xfId="425"/>
    <cellStyle name="60% - Акцент2 4" xfId="426"/>
    <cellStyle name="60% - Акцент2 5" xfId="427"/>
    <cellStyle name="60% - Акцент2 6" xfId="428"/>
    <cellStyle name="60% - Акцент2 7" xfId="429"/>
    <cellStyle name="60% - Акцент3 2" xfId="430"/>
    <cellStyle name="60% - Акцент3 2 2" xfId="431"/>
    <cellStyle name="60% - Акцент3 2 3" xfId="432"/>
    <cellStyle name="60% - Акцент3 2 4" xfId="433"/>
    <cellStyle name="60% - Акцент3 2 5" xfId="434"/>
    <cellStyle name="60% - Акцент3 2 6" xfId="435"/>
    <cellStyle name="60% - Акцент3 3" xfId="436"/>
    <cellStyle name="60% - Акцент3 4" xfId="437"/>
    <cellStyle name="60% - Акцент3 5" xfId="438"/>
    <cellStyle name="60% - Акцент3 6" xfId="439"/>
    <cellStyle name="60% - Акцент3 7" xfId="440"/>
    <cellStyle name="60% - Акцент4 2" xfId="441"/>
    <cellStyle name="60% - Акцент4 2 2" xfId="442"/>
    <cellStyle name="60% - Акцент4 2 3" xfId="443"/>
    <cellStyle name="60% - Акцент4 2 4" xfId="444"/>
    <cellStyle name="60% - Акцент4 2 5" xfId="445"/>
    <cellStyle name="60% - Акцент4 2 6" xfId="446"/>
    <cellStyle name="60% - Акцент4 3" xfId="447"/>
    <cellStyle name="60% - Акцент4 4" xfId="448"/>
    <cellStyle name="60% - Акцент4 5" xfId="449"/>
    <cellStyle name="60% - Акцент4 6" xfId="450"/>
    <cellStyle name="60% - Акцент4 7" xfId="451"/>
    <cellStyle name="60% - Акцент5 2" xfId="452"/>
    <cellStyle name="60% - Акцент5 2 2" xfId="453"/>
    <cellStyle name="60% - Акцент5 2 3" xfId="454"/>
    <cellStyle name="60% - Акцент5 2 4" xfId="455"/>
    <cellStyle name="60% - Акцент5 2 5" xfId="456"/>
    <cellStyle name="60% - Акцент5 2 6" xfId="457"/>
    <cellStyle name="60% - Акцент5 3" xfId="458"/>
    <cellStyle name="60% - Акцент5 4" xfId="459"/>
    <cellStyle name="60% - Акцент5 5" xfId="460"/>
    <cellStyle name="60% - Акцент5 6" xfId="461"/>
    <cellStyle name="60% - Акцент5 7" xfId="462"/>
    <cellStyle name="60% - Акцент6 2" xfId="463"/>
    <cellStyle name="60% - Акцент6 2 2" xfId="464"/>
    <cellStyle name="60% - Акцент6 2 3" xfId="465"/>
    <cellStyle name="60% - Акцент6 2 4" xfId="466"/>
    <cellStyle name="60% - Акцент6 2 5" xfId="467"/>
    <cellStyle name="60% - Акцент6 2 6" xfId="468"/>
    <cellStyle name="60% - Акцент6 3" xfId="469"/>
    <cellStyle name="60% - Акцент6 4" xfId="470"/>
    <cellStyle name="60% - Акцент6 5" xfId="471"/>
    <cellStyle name="60% - Акцент6 6" xfId="472"/>
    <cellStyle name="60% - Акцент6 7" xfId="473"/>
    <cellStyle name="Calc Currency (0)" xfId="474"/>
    <cellStyle name="Calc Currency (2)" xfId="475"/>
    <cellStyle name="Calc Percent (0)" xfId="476"/>
    <cellStyle name="Calc Percent (1)" xfId="477"/>
    <cellStyle name="Calc Percent (2)" xfId="478"/>
    <cellStyle name="Calc Units (0)" xfId="479"/>
    <cellStyle name="Calc Units (1)" xfId="480"/>
    <cellStyle name="Calc Units (2)" xfId="481"/>
    <cellStyle name="Comma [0]" xfId="482"/>
    <cellStyle name="Comma [00]" xfId="483"/>
    <cellStyle name="Comma_irl tel sep5" xfId="484"/>
    <cellStyle name="Comma0" xfId="485"/>
    <cellStyle name="Comments" xfId="486"/>
    <cellStyle name="Currency [0]" xfId="487"/>
    <cellStyle name="Currency [00]" xfId="488"/>
    <cellStyle name="Currency_irl tel sep5" xfId="489"/>
    <cellStyle name="Currency0" xfId="490"/>
    <cellStyle name="Date Short" xfId="491"/>
    <cellStyle name="DELTA" xfId="492"/>
    <cellStyle name="DELTA 2" xfId="493"/>
    <cellStyle name="DELTA 3" xfId="494"/>
    <cellStyle name="DELTA 4" xfId="495"/>
    <cellStyle name="DELTA 5" xfId="496"/>
    <cellStyle name="DELTA 6" xfId="497"/>
    <cellStyle name="DELTA 7" xfId="498"/>
    <cellStyle name="DELTA 8" xfId="499"/>
    <cellStyle name="DELTA 9" xfId="500"/>
    <cellStyle name="DELTA_Баграс 2" xfId="501"/>
    <cellStyle name="DistributionType" xfId="502"/>
    <cellStyle name="Dziesietny [0]_PERSONAL" xfId="503"/>
    <cellStyle name="Dziesietny_PERSONAL" xfId="504"/>
    <cellStyle name="Enter Currency (0)" xfId="505"/>
    <cellStyle name="Enter Currency (2)" xfId="506"/>
    <cellStyle name="Enter Units (0)" xfId="507"/>
    <cellStyle name="Enter Units (1)" xfId="508"/>
    <cellStyle name="Enter Units (2)" xfId="509"/>
    <cellStyle name="Excel Built-in Normal" xfId="510"/>
    <cellStyle name="F2" xfId="511"/>
    <cellStyle name="F3" xfId="512"/>
    <cellStyle name="F4" xfId="513"/>
    <cellStyle name="F5" xfId="514"/>
    <cellStyle name="F6" xfId="515"/>
    <cellStyle name="F7" xfId="516"/>
    <cellStyle name="F8" xfId="517"/>
    <cellStyle name="Flag" xfId="518"/>
    <cellStyle name="Flag 2" xfId="519"/>
    <cellStyle name="Flag 3" xfId="520"/>
    <cellStyle name="Flag 4" xfId="521"/>
    <cellStyle name="Flag 4 2" xfId="522"/>
    <cellStyle name="Flag 4 3" xfId="523"/>
    <cellStyle name="Flag 4 4" xfId="524"/>
    <cellStyle name="Flag 4_Егоза" xfId="525"/>
    <cellStyle name="Flag 5" xfId="526"/>
    <cellStyle name="Flag 5 2" xfId="527"/>
    <cellStyle name="Flag 5 3" xfId="528"/>
    <cellStyle name="Flag 5_Егоза" xfId="529"/>
    <cellStyle name="Flag 6" xfId="530"/>
    <cellStyle name="Flag 6 2" xfId="531"/>
    <cellStyle name="Flag 6 3" xfId="532"/>
    <cellStyle name="Flag 6_Егоза" xfId="533"/>
    <cellStyle name="Flag 7" xfId="534"/>
    <cellStyle name="Flag 8" xfId="535"/>
    <cellStyle name="Flag 9" xfId="536"/>
    <cellStyle name="Flag_Баграс 2" xfId="537"/>
    <cellStyle name="Grey" xfId="538"/>
    <cellStyle name="Header1" xfId="539"/>
    <cellStyle name="Header2" xfId="540"/>
    <cellStyle name="Heading 1" xfId="541"/>
    <cellStyle name="Heading1" xfId="542"/>
    <cellStyle name="Heading2" xfId="543"/>
    <cellStyle name="Heading3" xfId="544"/>
    <cellStyle name="Heading4" xfId="545"/>
    <cellStyle name="Heading5" xfId="546"/>
    <cellStyle name="Heading6" xfId="547"/>
    <cellStyle name="Headline III" xfId="548"/>
    <cellStyle name="Horizontal" xfId="549"/>
    <cellStyle name="Horizontal 2" xfId="550"/>
    <cellStyle name="Horizontal 3" xfId="551"/>
    <cellStyle name="Horizontal 4" xfId="552"/>
    <cellStyle name="Horizontal 4 2" xfId="553"/>
    <cellStyle name="Horizontal 4 3" xfId="554"/>
    <cellStyle name="Horizontal 4 4" xfId="555"/>
    <cellStyle name="Horizontal 4_Егоза" xfId="556"/>
    <cellStyle name="Horizontal 5" xfId="557"/>
    <cellStyle name="Horizontal 5 2" xfId="558"/>
    <cellStyle name="Horizontal 5 3" xfId="559"/>
    <cellStyle name="Horizontal 5_Егоза" xfId="560"/>
    <cellStyle name="Horizontal 6" xfId="561"/>
    <cellStyle name="Horizontal 6 2" xfId="562"/>
    <cellStyle name="Horizontal 6 3" xfId="563"/>
    <cellStyle name="Horizontal 6_Егоза" xfId="564"/>
    <cellStyle name="Horizontal 7" xfId="565"/>
    <cellStyle name="Horizontal 8" xfId="566"/>
    <cellStyle name="Horizontal 9" xfId="567"/>
    <cellStyle name="Horizontal_Баграс 2" xfId="568"/>
    <cellStyle name="Hyperlink" xfId="569"/>
    <cellStyle name="Iau?iue_Sheet1" xfId="570"/>
    <cellStyle name="Input [yellow]" xfId="571"/>
    <cellStyle name="Link Currency (0)" xfId="572"/>
    <cellStyle name="Link Currency (2)" xfId="573"/>
    <cellStyle name="Link Units (0)" xfId="574"/>
    <cellStyle name="Link Units (1)" xfId="575"/>
    <cellStyle name="Link Units (2)" xfId="576"/>
    <cellStyle name="Matrix" xfId="577"/>
    <cellStyle name="Matrix 2" xfId="578"/>
    <cellStyle name="Matrix 3" xfId="579"/>
    <cellStyle name="Matrix 4" xfId="580"/>
    <cellStyle name="Matrix 4 2" xfId="581"/>
    <cellStyle name="Matrix 4 3" xfId="582"/>
    <cellStyle name="Matrix 4 4" xfId="583"/>
    <cellStyle name="Matrix 4_Егоза" xfId="584"/>
    <cellStyle name="Matrix 5" xfId="585"/>
    <cellStyle name="Matrix 5 2" xfId="586"/>
    <cellStyle name="Matrix 5 3" xfId="587"/>
    <cellStyle name="Matrix 5_Егоза" xfId="588"/>
    <cellStyle name="Matrix 6" xfId="589"/>
    <cellStyle name="Matrix 6 2" xfId="590"/>
    <cellStyle name="Matrix 6 3" xfId="591"/>
    <cellStyle name="Matrix 6_Егоза" xfId="592"/>
    <cellStyle name="Matrix 7" xfId="593"/>
    <cellStyle name="Matrix 8" xfId="594"/>
    <cellStyle name="Matrix 9" xfId="595"/>
    <cellStyle name="Matrix_Баграс 2" xfId="596"/>
    <cellStyle name="normal" xfId="597"/>
    <cellStyle name="Normal - Style1" xfId="598"/>
    <cellStyle name="normal 2" xfId="599"/>
    <cellStyle name="normal 3" xfId="600"/>
    <cellStyle name="normal 4" xfId="601"/>
    <cellStyle name="normal 5" xfId="602"/>
    <cellStyle name="normal 6" xfId="603"/>
    <cellStyle name="Normal_1_1" xfId="604"/>
    <cellStyle name="normбlnм_laroux" xfId="605"/>
    <cellStyle name="Oleg_Style I" xfId="606"/>
    <cellStyle name="Option" xfId="607"/>
    <cellStyle name="Percent [0]" xfId="608"/>
    <cellStyle name="Percent [00]" xfId="609"/>
    <cellStyle name="Percent [2]" xfId="610"/>
    <cellStyle name="PrePop Currency (0)" xfId="611"/>
    <cellStyle name="PrePop Currency (2)" xfId="612"/>
    <cellStyle name="PrePop Units (0)" xfId="613"/>
    <cellStyle name="PrePop Units (1)" xfId="614"/>
    <cellStyle name="PrePop Units (2)" xfId="615"/>
    <cellStyle name="Price" xfId="616"/>
    <cellStyle name="Product" xfId="617"/>
    <cellStyle name="ResellerType" xfId="618"/>
    <cellStyle name="Rubles" xfId="619"/>
    <cellStyle name="Style 1" xfId="620"/>
    <cellStyle name="Text Indent A" xfId="621"/>
    <cellStyle name="Text Indent B" xfId="622"/>
    <cellStyle name="Text Indent C" xfId="623"/>
    <cellStyle name="Unit" xfId="624"/>
    <cellStyle name="Walutowy [0]_PERSONAL" xfId="625"/>
    <cellStyle name="Walutowy_PERSONAL" xfId="626"/>
    <cellStyle name="Акт" xfId="14"/>
    <cellStyle name="АктМТСН" xfId="15"/>
    <cellStyle name="Акцент1 2" xfId="627"/>
    <cellStyle name="Акцент1 2 2" xfId="628"/>
    <cellStyle name="Акцент1 2 3" xfId="629"/>
    <cellStyle name="Акцент1 2 4" xfId="630"/>
    <cellStyle name="Акцент1 2 5" xfId="631"/>
    <cellStyle name="Акцент1 2 6" xfId="632"/>
    <cellStyle name="Акцент1 3" xfId="633"/>
    <cellStyle name="Акцент1 4" xfId="634"/>
    <cellStyle name="Акцент1 5" xfId="635"/>
    <cellStyle name="Акцент1 6" xfId="636"/>
    <cellStyle name="Акцент1 7" xfId="637"/>
    <cellStyle name="Акцент2 2" xfId="638"/>
    <cellStyle name="Акцент2 2 2" xfId="639"/>
    <cellStyle name="Акцент2 2 3" xfId="640"/>
    <cellStyle name="Акцент2 2 4" xfId="641"/>
    <cellStyle name="Акцент2 2 5" xfId="642"/>
    <cellStyle name="Акцент2 2 6" xfId="643"/>
    <cellStyle name="Акцент2 3" xfId="644"/>
    <cellStyle name="Акцент2 4" xfId="645"/>
    <cellStyle name="Акцент2 5" xfId="646"/>
    <cellStyle name="Акцент2 6" xfId="647"/>
    <cellStyle name="Акцент2 7" xfId="648"/>
    <cellStyle name="Акцент3 2" xfId="649"/>
    <cellStyle name="Акцент3 2 2" xfId="650"/>
    <cellStyle name="Акцент3 2 3" xfId="651"/>
    <cellStyle name="Акцент3 2 4" xfId="652"/>
    <cellStyle name="Акцент3 2 5" xfId="653"/>
    <cellStyle name="Акцент3 2 6" xfId="654"/>
    <cellStyle name="Акцент3 3" xfId="655"/>
    <cellStyle name="Акцент3 4" xfId="656"/>
    <cellStyle name="Акцент3 5" xfId="657"/>
    <cellStyle name="Акцент3 6" xfId="658"/>
    <cellStyle name="Акцент3 7" xfId="659"/>
    <cellStyle name="Акцент4 2" xfId="660"/>
    <cellStyle name="Акцент4 2 2" xfId="661"/>
    <cellStyle name="Акцент4 2 3" xfId="662"/>
    <cellStyle name="Акцент4 2 4" xfId="663"/>
    <cellStyle name="Акцент4 2 5" xfId="664"/>
    <cellStyle name="Акцент4 2 6" xfId="665"/>
    <cellStyle name="Акцент4 3" xfId="666"/>
    <cellStyle name="Акцент4 4" xfId="667"/>
    <cellStyle name="Акцент4 5" xfId="668"/>
    <cellStyle name="Акцент4 6" xfId="669"/>
    <cellStyle name="Акцент4 7" xfId="670"/>
    <cellStyle name="Акцент5 2" xfId="671"/>
    <cellStyle name="Акцент5 2 2" xfId="672"/>
    <cellStyle name="Акцент5 2 3" xfId="673"/>
    <cellStyle name="Акцент5 2 4" xfId="674"/>
    <cellStyle name="Акцент5 2 5" xfId="675"/>
    <cellStyle name="Акцент5 2 6" xfId="676"/>
    <cellStyle name="Акцент5 3" xfId="677"/>
    <cellStyle name="Акцент5 4" xfId="678"/>
    <cellStyle name="Акцент5 5" xfId="679"/>
    <cellStyle name="Акцент5 6" xfId="680"/>
    <cellStyle name="Акцент5 7" xfId="681"/>
    <cellStyle name="Акцент6 2" xfId="682"/>
    <cellStyle name="Акцент6 2 2" xfId="683"/>
    <cellStyle name="Акцент6 2 3" xfId="684"/>
    <cellStyle name="Акцент6 2 4" xfId="685"/>
    <cellStyle name="Акцент6 2 5" xfId="686"/>
    <cellStyle name="Акцент6 2 6" xfId="687"/>
    <cellStyle name="Акцент6 3" xfId="688"/>
    <cellStyle name="Акцент6 4" xfId="689"/>
    <cellStyle name="Акцент6 5" xfId="690"/>
    <cellStyle name="Акцент6 6" xfId="691"/>
    <cellStyle name="Акцент6 7" xfId="692"/>
    <cellStyle name="Ввод  2" xfId="693"/>
    <cellStyle name="Ввод  2 2" xfId="694"/>
    <cellStyle name="Ввод  2 3" xfId="695"/>
    <cellStyle name="Ввод  2 4" xfId="696"/>
    <cellStyle name="Ввод  2 5" xfId="697"/>
    <cellStyle name="Ввод  2 6" xfId="698"/>
    <cellStyle name="Ввод  2_Индекс С.Покур к.39-ДНС - 2" xfId="699"/>
    <cellStyle name="Ввод  3" xfId="700"/>
    <cellStyle name="Ввод  4" xfId="701"/>
    <cellStyle name="Ввод  5" xfId="702"/>
    <cellStyle name="Ввод  6" xfId="703"/>
    <cellStyle name="Ввод  7" xfId="704"/>
    <cellStyle name="ВедРесурсов" xfId="16"/>
    <cellStyle name="ВедРесурсовАкт" xfId="17"/>
    <cellStyle name="Вывод 2" xfId="705"/>
    <cellStyle name="Вывод 2 2" xfId="706"/>
    <cellStyle name="Вывод 2 3" xfId="707"/>
    <cellStyle name="Вывод 2 4" xfId="708"/>
    <cellStyle name="Вывод 2 5" xfId="709"/>
    <cellStyle name="Вывод 2 6" xfId="710"/>
    <cellStyle name="Вывод 2_Индекс С.Покур к.39-ДНС - 2" xfId="711"/>
    <cellStyle name="Вывод 3" xfId="712"/>
    <cellStyle name="Вывод 4" xfId="713"/>
    <cellStyle name="Вывод 5" xfId="714"/>
    <cellStyle name="Вывод 6" xfId="715"/>
    <cellStyle name="Вывод 7" xfId="716"/>
    <cellStyle name="Вычисление 2" xfId="717"/>
    <cellStyle name="Вычисление 2 2" xfId="718"/>
    <cellStyle name="Вычисление 2 3" xfId="719"/>
    <cellStyle name="Вычисление 2 4" xfId="720"/>
    <cellStyle name="Вычисление 2 5" xfId="721"/>
    <cellStyle name="Вычисление 2 6" xfId="722"/>
    <cellStyle name="Вычисление 2_Индекс С.Покур к.39-ДНС - 2" xfId="723"/>
    <cellStyle name="Вычисление 3" xfId="724"/>
    <cellStyle name="Вычисление 4" xfId="725"/>
    <cellStyle name="Вычисление 5" xfId="726"/>
    <cellStyle name="Вычисление 6" xfId="727"/>
    <cellStyle name="Вычисление 7" xfId="728"/>
    <cellStyle name="Группа" xfId="729"/>
    <cellStyle name="Дата" xfId="730"/>
    <cellStyle name="Заголовок 1 2" xfId="731"/>
    <cellStyle name="Заголовок 1 2 2" xfId="732"/>
    <cellStyle name="Заголовок 1 2 3" xfId="733"/>
    <cellStyle name="Заголовок 1 2 4" xfId="734"/>
    <cellStyle name="Заголовок 1 2 5" xfId="735"/>
    <cellStyle name="Заголовок 1 2 6" xfId="736"/>
    <cellStyle name="Заголовок 1 2_Индекс С.Покур к.39-ДНС - 2" xfId="737"/>
    <cellStyle name="Заголовок 1 3" xfId="738"/>
    <cellStyle name="Заголовок 1 4" xfId="739"/>
    <cellStyle name="Заголовок 1 5" xfId="740"/>
    <cellStyle name="Заголовок 1 6" xfId="741"/>
    <cellStyle name="Заголовок 1 7" xfId="742"/>
    <cellStyle name="Заголовок 2 2" xfId="743"/>
    <cellStyle name="Заголовок 2 2 2" xfId="744"/>
    <cellStyle name="Заголовок 2 2 3" xfId="745"/>
    <cellStyle name="Заголовок 2 2 4" xfId="746"/>
    <cellStyle name="Заголовок 2 2 5" xfId="747"/>
    <cellStyle name="Заголовок 2 2 6" xfId="748"/>
    <cellStyle name="Заголовок 2 2_Индекс С.Покур к.39-ДНС - 2" xfId="749"/>
    <cellStyle name="Заголовок 2 3" xfId="750"/>
    <cellStyle name="Заголовок 2 4" xfId="751"/>
    <cellStyle name="Заголовок 2 5" xfId="752"/>
    <cellStyle name="Заголовок 2 6" xfId="753"/>
    <cellStyle name="Заголовок 2 7" xfId="754"/>
    <cellStyle name="Заголовок 3 2" xfId="755"/>
    <cellStyle name="Заголовок 3 2 2" xfId="756"/>
    <cellStyle name="Заголовок 3 2 3" xfId="757"/>
    <cellStyle name="Заголовок 3 2 4" xfId="758"/>
    <cellStyle name="Заголовок 3 2 5" xfId="759"/>
    <cellStyle name="Заголовок 3 2 6" xfId="760"/>
    <cellStyle name="Заголовок 3 2_Индекс С.Покур к.39-ДНС - 2" xfId="761"/>
    <cellStyle name="Заголовок 3 3" xfId="762"/>
    <cellStyle name="Заголовок 3 4" xfId="763"/>
    <cellStyle name="Заголовок 3 5" xfId="764"/>
    <cellStyle name="Заголовок 3 6" xfId="765"/>
    <cellStyle name="Заголовок 3 7" xfId="766"/>
    <cellStyle name="Заголовок 4 2" xfId="767"/>
    <cellStyle name="Заголовок 4 2 2" xfId="768"/>
    <cellStyle name="Заголовок 4 2 3" xfId="769"/>
    <cellStyle name="Заголовок 4 2 4" xfId="770"/>
    <cellStyle name="Заголовок 4 2 5" xfId="771"/>
    <cellStyle name="Заголовок 4 2 6" xfId="772"/>
    <cellStyle name="Заголовок 4 3" xfId="773"/>
    <cellStyle name="Заголовок 4 4" xfId="774"/>
    <cellStyle name="Заголовок 4 5" xfId="775"/>
    <cellStyle name="Заголовок 4 6" xfId="776"/>
    <cellStyle name="Заголовок 4 7" xfId="777"/>
    <cellStyle name="Звезды" xfId="778"/>
    <cellStyle name="Индексы" xfId="18"/>
    <cellStyle name="Итог 2" xfId="779"/>
    <cellStyle name="Итог 2 2" xfId="780"/>
    <cellStyle name="Итог 2 3" xfId="781"/>
    <cellStyle name="Итог 2 4" xfId="782"/>
    <cellStyle name="Итог 2 5" xfId="783"/>
    <cellStyle name="Итог 2 6" xfId="784"/>
    <cellStyle name="Итог 2_Индекс С.Покур к.39-ДНС - 2" xfId="785"/>
    <cellStyle name="Итог 3" xfId="786"/>
    <cellStyle name="Итог 4" xfId="787"/>
    <cellStyle name="Итог 5" xfId="788"/>
    <cellStyle name="Итог 6" xfId="789"/>
    <cellStyle name="Итог 7" xfId="790"/>
    <cellStyle name="Итоги" xfId="19"/>
    <cellStyle name="ИтогоАктБазЦ" xfId="20"/>
    <cellStyle name="ИтогоАктБИМ" xfId="21"/>
    <cellStyle name="ИтогоАктРесМет" xfId="22"/>
    <cellStyle name="ИтогоАктТекЦ" xfId="791"/>
    <cellStyle name="ИтогоБазЦ" xfId="23"/>
    <cellStyle name="ИтогоБИМ" xfId="24"/>
    <cellStyle name="ИтогоРесМет" xfId="25"/>
    <cellStyle name="ИтогоТекЦ" xfId="792"/>
    <cellStyle name="Контрольная ячейка 2" xfId="793"/>
    <cellStyle name="Контрольная ячейка 2 2" xfId="794"/>
    <cellStyle name="Контрольная ячейка 2 3" xfId="795"/>
    <cellStyle name="Контрольная ячейка 2 4" xfId="796"/>
    <cellStyle name="Контрольная ячейка 2 5" xfId="797"/>
    <cellStyle name="Контрольная ячейка 2 6" xfId="798"/>
    <cellStyle name="Контрольная ячейка 2_Индекс С.Покур к.39-ДНС - 2" xfId="799"/>
    <cellStyle name="Контрольная ячейка 3" xfId="800"/>
    <cellStyle name="Контрольная ячейка 4" xfId="801"/>
    <cellStyle name="Контрольная ячейка 5" xfId="802"/>
    <cellStyle name="Контрольная ячейка 6" xfId="803"/>
    <cellStyle name="Контрольная ячейка 7" xfId="804"/>
    <cellStyle name="ЛокСмета" xfId="26"/>
    <cellStyle name="ЛокСмета 2" xfId="805"/>
    <cellStyle name="ЛокСмета 3" xfId="806"/>
    <cellStyle name="ЛокСмета 4" xfId="807"/>
    <cellStyle name="ЛокСмета 5" xfId="808"/>
    <cellStyle name="ЛокСмета 6" xfId="809"/>
    <cellStyle name="ЛокСмета_Егоза" xfId="810"/>
    <cellStyle name="ЛокСмМТСН" xfId="27"/>
    <cellStyle name="М29" xfId="28"/>
    <cellStyle name="Название 2" xfId="811"/>
    <cellStyle name="Название 2 2" xfId="812"/>
    <cellStyle name="Название 2 3" xfId="813"/>
    <cellStyle name="Название 2 4" xfId="814"/>
    <cellStyle name="Название 2 5" xfId="815"/>
    <cellStyle name="Название 2 6" xfId="816"/>
    <cellStyle name="Название 3" xfId="817"/>
    <cellStyle name="Название 4" xfId="818"/>
    <cellStyle name="Название 5" xfId="819"/>
    <cellStyle name="Название 6" xfId="820"/>
    <cellStyle name="Название 7" xfId="821"/>
    <cellStyle name="Нейтральный 2" xfId="822"/>
    <cellStyle name="Нейтральный 2 2" xfId="823"/>
    <cellStyle name="Нейтральный 2 3" xfId="824"/>
    <cellStyle name="Нейтральный 2 4" xfId="825"/>
    <cellStyle name="Нейтральный 2 5" xfId="826"/>
    <cellStyle name="Нейтральный 2 6" xfId="827"/>
    <cellStyle name="Нейтральный 3" xfId="828"/>
    <cellStyle name="Нейтральный 4" xfId="829"/>
    <cellStyle name="Нейтральный 5" xfId="830"/>
    <cellStyle name="Нейтральный 6" xfId="831"/>
    <cellStyle name="Нейтральный 7" xfId="832"/>
    <cellStyle name="ОбСмета" xfId="29"/>
    <cellStyle name="Обычный" xfId="0" builtinId="0"/>
    <cellStyle name="Обычный 10" xfId="12"/>
    <cellStyle name="Обычный 10 2" xfId="41"/>
    <cellStyle name="Обычный 10 3" xfId="833"/>
    <cellStyle name="Обычный 10_индекс ПРБ Вата куст259" xfId="834"/>
    <cellStyle name="Обычный 109" xfId="835"/>
    <cellStyle name="Обычный 11" xfId="836"/>
    <cellStyle name="Обычный 11 2" xfId="837"/>
    <cellStyle name="Обычный 11_Новый формат приложения № 3 ( к договору) ответ на Ваши корр. 16.02." xfId="838"/>
    <cellStyle name="Обычный 12" xfId="839"/>
    <cellStyle name="Обычный 12 2" xfId="840"/>
    <cellStyle name="Обычный 123" xfId="841"/>
    <cellStyle name="Обычный 13" xfId="842"/>
    <cellStyle name="Обычный 138" xfId="843"/>
    <cellStyle name="Обычный 14" xfId="844"/>
    <cellStyle name="Обычный 15" xfId="845"/>
    <cellStyle name="Обычный 16" xfId="846"/>
    <cellStyle name="Обычный 166" xfId="847"/>
    <cellStyle name="Обычный 17" xfId="848"/>
    <cellStyle name="Обычный 18" xfId="849"/>
    <cellStyle name="Обычный 19" xfId="850"/>
    <cellStyle name="Обычный 2" xfId="851"/>
    <cellStyle name="Обычный 2 10" xfId="8"/>
    <cellStyle name="Обычный 2 2" xfId="852"/>
    <cellStyle name="Обычный 2 2 2" xfId="853"/>
    <cellStyle name="Обычный 2 2 2 2" xfId="854"/>
    <cellStyle name="Обычный 2 2 2 2 2" xfId="855"/>
    <cellStyle name="Обычный 2 2 2 2 2 2" xfId="856"/>
    <cellStyle name="Обычный 2 2 2 2 2 2 2" xfId="857"/>
    <cellStyle name="Обычный 2 2 2 2 2 2 2 2" xfId="858"/>
    <cellStyle name="Обычный 2 2 2 2 2 2 2 2 2" xfId="859"/>
    <cellStyle name="Обычный 2 2 2 2 2 2 2 2 2 2" xfId="860"/>
    <cellStyle name="Обычный 2 2 2 2 2 2 2 2 2 3" xfId="861"/>
    <cellStyle name="Обычный 2 2 2 2 2 2 2 2 3" xfId="862"/>
    <cellStyle name="Обычный 2 2 2 2 2 2 2 2 4" xfId="863"/>
    <cellStyle name="Обычный 2 2 2 2 2 2 2 2 5" xfId="864"/>
    <cellStyle name="Обычный 2 2 2 2 2 2 2 2 6" xfId="865"/>
    <cellStyle name="Обычный 2 2 2 2 2 2 2 3" xfId="866"/>
    <cellStyle name="Обычный 2 2 2 2 2 2 2 3 2" xfId="867"/>
    <cellStyle name="Обычный 2 2 2 2 2 2 2 3 3" xfId="868"/>
    <cellStyle name="Обычный 2 2 2 2 2 2 2 4" xfId="869"/>
    <cellStyle name="Обычный 2 2 2 2 2 2 2 5" xfId="870"/>
    <cellStyle name="Обычный 2 2 2 2 2 2 2 6" xfId="871"/>
    <cellStyle name="Обычный 2 2 2 2 2 2 3" xfId="872"/>
    <cellStyle name="Обычный 2 2 2 2 2 2 4" xfId="873"/>
    <cellStyle name="Обычный 2 2 2 2 2 2 4 2" xfId="874"/>
    <cellStyle name="Обычный 2 2 2 2 2 2 4 3" xfId="875"/>
    <cellStyle name="Обычный 2 2 2 2 2 2 5" xfId="876"/>
    <cellStyle name="Обычный 2 2 2 2 2 2 6" xfId="877"/>
    <cellStyle name="Обычный 2 2 2 2 2 2 7" xfId="878"/>
    <cellStyle name="Обычный 2 2 2 2 2 3" xfId="879"/>
    <cellStyle name="Обычный 2 2 2 2 2 3 2" xfId="880"/>
    <cellStyle name="Обычный 2 2 2 2 2 4" xfId="881"/>
    <cellStyle name="Обычный 2 2 2 2 2 4 2" xfId="882"/>
    <cellStyle name="Обычный 2 2 2 2 2 4 3" xfId="883"/>
    <cellStyle name="Обычный 2 2 2 2 2 5" xfId="884"/>
    <cellStyle name="Обычный 2 2 2 2 2 6" xfId="885"/>
    <cellStyle name="Обычный 2 2 2 2 2 7" xfId="886"/>
    <cellStyle name="Обычный 2 2 2 2 2_индекс ВЛ №2 " xfId="887"/>
    <cellStyle name="Обычный 2 2 2 2 3" xfId="888"/>
    <cellStyle name="Обычный 2 2 2 2 3 2" xfId="889"/>
    <cellStyle name="Обычный 2 2 2 2 4" xfId="890"/>
    <cellStyle name="Обычный 2 2 2 2 4 2" xfId="891"/>
    <cellStyle name="Обычный 2 2 2 2 4 3" xfId="892"/>
    <cellStyle name="Обычный 2 2 2 2 5" xfId="893"/>
    <cellStyle name="Обычный 2 2 2 2 6" xfId="894"/>
    <cellStyle name="Обычный 2 2 2 2 7" xfId="895"/>
    <cellStyle name="Обычный 2 2 2 3" xfId="896"/>
    <cellStyle name="Обычный 2 2 2 4" xfId="897"/>
    <cellStyle name="Обычный 2 2 2 4 2" xfId="898"/>
    <cellStyle name="Обычный 2 2 2 5" xfId="899"/>
    <cellStyle name="Обычный 2 2 2 5 2" xfId="900"/>
    <cellStyle name="Обычный 2 2 2 5 3" xfId="901"/>
    <cellStyle name="Обычный 2 2 2 6" xfId="902"/>
    <cellStyle name="Обычный 2 2 2 7" xfId="903"/>
    <cellStyle name="Обычный 2 2 2 8" xfId="904"/>
    <cellStyle name="Обычный 2 2 2_индекс ВЛ №2 " xfId="905"/>
    <cellStyle name="Обычный 2 2 3" xfId="906"/>
    <cellStyle name="Обычный 2 2 3 2" xfId="907"/>
    <cellStyle name="Обычный 2 2 3 3" xfId="908"/>
    <cellStyle name="Обычный 2 2 3 4" xfId="909"/>
    <cellStyle name="Обычный 2 2 4" xfId="910"/>
    <cellStyle name="Обычный 2 2 4 2" xfId="911"/>
    <cellStyle name="Обычный 2 2 4 2 2" xfId="912"/>
    <cellStyle name="Обычный 2 2 4 2 3" xfId="913"/>
    <cellStyle name="Обычный 2 2 4 2 4" xfId="914"/>
    <cellStyle name="Обычный 2 2 4 3" xfId="915"/>
    <cellStyle name="Обычный 2 2 4 4" xfId="916"/>
    <cellStyle name="Обычный 2 2 5" xfId="917"/>
    <cellStyle name="Обычный 2 2 5 2" xfId="918"/>
    <cellStyle name="Обычный 2 2 5 3" xfId="919"/>
    <cellStyle name="Обычный 2 2 6" xfId="920"/>
    <cellStyle name="Обычный 2 2 7" xfId="921"/>
    <cellStyle name="Обычный 2 2 8" xfId="922"/>
    <cellStyle name="Обычный 2 2_Егоза" xfId="923"/>
    <cellStyle name="Обычный 2 3" xfId="924"/>
    <cellStyle name="Обычный 2 3 2" xfId="925"/>
    <cellStyle name="Обычный 2 3 3" xfId="926"/>
    <cellStyle name="Обычный 2 3 4" xfId="927"/>
    <cellStyle name="Обычный 2 4" xfId="928"/>
    <cellStyle name="Обычный 2 5" xfId="929"/>
    <cellStyle name="Обычный 2 6" xfId="930"/>
    <cellStyle name="Обычный 2 7" xfId="931"/>
    <cellStyle name="Обычный 2_4С- МФС Чистинное индекс пересчет" xfId="932"/>
    <cellStyle name="Обычный 2_Индекс РУ 3 №3 " xfId="11"/>
    <cellStyle name="Обычный 20" xfId="933"/>
    <cellStyle name="Обычный 21" xfId="934"/>
    <cellStyle name="Обычный 22" xfId="935"/>
    <cellStyle name="Обычный 23" xfId="936"/>
    <cellStyle name="Обычный 24" xfId="937"/>
    <cellStyle name="Обычный 25" xfId="938"/>
    <cellStyle name="Обычный 26" xfId="939"/>
    <cellStyle name="Обычный 27" xfId="940"/>
    <cellStyle name="Обычный 28" xfId="941"/>
    <cellStyle name="Обычный 29" xfId="942"/>
    <cellStyle name="Обычный 3" xfId="943"/>
    <cellStyle name="Обычный 3 2" xfId="944"/>
    <cellStyle name="Обычный 3 2 2" xfId="945"/>
    <cellStyle name="Обычный 3 2 3" xfId="946"/>
    <cellStyle name="Обычный 3 2 4" xfId="947"/>
    <cellStyle name="Обычный 3 3" xfId="948"/>
    <cellStyle name="Обычный 3 3 2" xfId="949"/>
    <cellStyle name="Обычный 3 3 3" xfId="950"/>
    <cellStyle name="Обычный 3 3 4" xfId="951"/>
    <cellStyle name="Обычный 3 4" xfId="952"/>
    <cellStyle name="Обычный 3 4 2" xfId="953"/>
    <cellStyle name="Обычный 3 4 3" xfId="954"/>
    <cellStyle name="Обычный 3 4_Егоза" xfId="955"/>
    <cellStyle name="Обычный 3 5" xfId="956"/>
    <cellStyle name="Обычный 3 5 2" xfId="957"/>
    <cellStyle name="Обычный 3 5 3" xfId="958"/>
    <cellStyle name="Обычный 3 5_Егоза" xfId="959"/>
    <cellStyle name="Обычный 3 6" xfId="960"/>
    <cellStyle name="Обычный 3 6 2" xfId="961"/>
    <cellStyle name="Обычный 3 6 3" xfId="962"/>
    <cellStyle name="Обычный 3 6_Егоза" xfId="963"/>
    <cellStyle name="Обычный 3 7" xfId="964"/>
    <cellStyle name="Обычный 3 7 2" xfId="965"/>
    <cellStyle name="Обычный 3 7 3" xfId="966"/>
    <cellStyle name="Обычный 3 7_Егоза" xfId="967"/>
    <cellStyle name="Обычный 3 8" xfId="968"/>
    <cellStyle name="Обычный 3 9" xfId="969"/>
    <cellStyle name="Обычный 3_Егоза" xfId="970"/>
    <cellStyle name="Обычный 30" xfId="971"/>
    <cellStyle name="Обычный 31" xfId="972"/>
    <cellStyle name="Обычный 32" xfId="973"/>
    <cellStyle name="Обычный 35" xfId="974"/>
    <cellStyle name="Обычный 38" xfId="975"/>
    <cellStyle name="Обычный 39" xfId="976"/>
    <cellStyle name="Обычный 4" xfId="977"/>
    <cellStyle name="Обычный 4 2" xfId="978"/>
    <cellStyle name="Обычный 4 3" xfId="979"/>
    <cellStyle name="Обычный 4 3 2" xfId="980"/>
    <cellStyle name="Обычный 4 4" xfId="981"/>
    <cellStyle name="Обычный 40" xfId="982"/>
    <cellStyle name="Обычный 41" xfId="983"/>
    <cellStyle name="Обычный 42" xfId="984"/>
    <cellStyle name="Обычный 43" xfId="985"/>
    <cellStyle name="Обычный 44" xfId="986"/>
    <cellStyle name="Обычный 46" xfId="987"/>
    <cellStyle name="Обычный 47" xfId="988"/>
    <cellStyle name="Обычный 48" xfId="989"/>
    <cellStyle name="Обычный 5" xfId="990"/>
    <cellStyle name="Обычный 50" xfId="991"/>
    <cellStyle name="Обычный 55" xfId="992"/>
    <cellStyle name="Обычный 6" xfId="993"/>
    <cellStyle name="Обычный 6 2" xfId="994"/>
    <cellStyle name="Обычный 6 3" xfId="995"/>
    <cellStyle name="Обычный 6 4" xfId="996"/>
    <cellStyle name="Обычный 6 5" xfId="997"/>
    <cellStyle name="Обычный 6 6" xfId="998"/>
    <cellStyle name="Обычный 6_Баграс 2" xfId="999"/>
    <cellStyle name="Обычный 61" xfId="1000"/>
    <cellStyle name="Обычный 7" xfId="1001"/>
    <cellStyle name="Обычный 8" xfId="1002"/>
    <cellStyle name="Обычный 9" xfId="1003"/>
    <cellStyle name="Обычный 9 2" xfId="1004"/>
    <cellStyle name="Обычный 9 3" xfId="1005"/>
    <cellStyle name="Обычный 9 4" xfId="1006"/>
    <cellStyle name="Обычный 9 5" xfId="1007"/>
    <cellStyle name="Обычный 9 6" xfId="1008"/>
    <cellStyle name="Обычный 9_Баграс 2" xfId="1009"/>
    <cellStyle name="Обычный_KS_ZRHG_рцк" xfId="4"/>
    <cellStyle name="Обычный_SSR5086" xfId="5"/>
    <cellStyle name="Обычный_материалы" xfId="9"/>
    <cellStyle name="Обычный_Прилож.№1,2,3" xfId="7"/>
    <cellStyle name="Обычный_Приложение 4" xfId="40"/>
    <cellStyle name="Обычный_Программа подрядных работ 15045" xfId="42"/>
    <cellStyle name="Обычный_Расчет стоимости услуг ТЭР" xfId="3"/>
    <cellStyle name="Обычный_рцк" xfId="2"/>
    <cellStyle name="Обычный_РЦК2" xfId="6"/>
    <cellStyle name="Параметр" xfId="30"/>
    <cellStyle name="ПеременныеСметы" xfId="31"/>
    <cellStyle name="Плохой 2" xfId="1010"/>
    <cellStyle name="Плохой 2 2" xfId="1011"/>
    <cellStyle name="Плохой 2 3" xfId="1012"/>
    <cellStyle name="Плохой 2 4" xfId="1013"/>
    <cellStyle name="Плохой 2 5" xfId="1014"/>
    <cellStyle name="Плохой 2 6" xfId="1015"/>
    <cellStyle name="Плохой 3" xfId="1016"/>
    <cellStyle name="Плохой 4" xfId="1017"/>
    <cellStyle name="Плохой 5" xfId="1018"/>
    <cellStyle name="Плохой 6" xfId="1019"/>
    <cellStyle name="Плохой 7" xfId="1020"/>
    <cellStyle name="ПодПодраздел" xfId="1021"/>
    <cellStyle name="Подраздел" xfId="1022"/>
    <cellStyle name="Пояснение 2" xfId="1023"/>
    <cellStyle name="Пояснение 2 2" xfId="1024"/>
    <cellStyle name="Пояснение 2 3" xfId="1025"/>
    <cellStyle name="Пояснение 2 4" xfId="1026"/>
    <cellStyle name="Пояснение 2 5" xfId="1027"/>
    <cellStyle name="Пояснение 2 6" xfId="1028"/>
    <cellStyle name="Пояснение 3" xfId="1029"/>
    <cellStyle name="Пояснение 4" xfId="1030"/>
    <cellStyle name="Пояснение 5" xfId="1031"/>
    <cellStyle name="Пояснение 6" xfId="1032"/>
    <cellStyle name="Пояснение 7" xfId="1033"/>
    <cellStyle name="Примечание 2" xfId="1034"/>
    <cellStyle name="Примечание 2 2" xfId="1035"/>
    <cellStyle name="Примечание 2 3" xfId="1036"/>
    <cellStyle name="Примечание 2 4" xfId="1037"/>
    <cellStyle name="Примечание 2 5" xfId="1038"/>
    <cellStyle name="Примечание 2 6" xfId="1039"/>
    <cellStyle name="Примечание 2_Индекс С.Покур к.39-ДНС - 2" xfId="1040"/>
    <cellStyle name="Примечание 3" xfId="1041"/>
    <cellStyle name="Примечание 4" xfId="1042"/>
    <cellStyle name="Примечание 5" xfId="1043"/>
    <cellStyle name="Примечание 6" xfId="1044"/>
    <cellStyle name="Примечание 7" xfId="1045"/>
    <cellStyle name="Процент_PRG (2)" xfId="1046"/>
    <cellStyle name="Процентный" xfId="1" builtinId="5"/>
    <cellStyle name="Процентный 2" xfId="43"/>
    <cellStyle name="Процентный 3" xfId="1047"/>
    <cellStyle name="Раздел" xfId="1048"/>
    <cellStyle name="РесСмета" xfId="32"/>
    <cellStyle name="СводВедРес" xfId="33"/>
    <cellStyle name="СводкаСтоимРаб" xfId="34"/>
    <cellStyle name="СводРасч" xfId="35"/>
    <cellStyle name="Связанная ячейка 2" xfId="1049"/>
    <cellStyle name="Связанная ячейка 2 2" xfId="1050"/>
    <cellStyle name="Связанная ячейка 2 3" xfId="1051"/>
    <cellStyle name="Связанная ячейка 2 4" xfId="1052"/>
    <cellStyle name="Связанная ячейка 2 5" xfId="1053"/>
    <cellStyle name="Связанная ячейка 2 6" xfId="1054"/>
    <cellStyle name="Связанная ячейка 2_Индекс С.Покур к.39-ДНС - 2" xfId="1055"/>
    <cellStyle name="Связанная ячейка 3" xfId="1056"/>
    <cellStyle name="Связанная ячейка 4" xfId="1057"/>
    <cellStyle name="Связанная ячейка 5" xfId="1058"/>
    <cellStyle name="Связанная ячейка 6" xfId="1059"/>
    <cellStyle name="Связанная ячейка 7" xfId="1060"/>
    <cellStyle name="Список ресурсов" xfId="1061"/>
    <cellStyle name="Стиль 1" xfId="1062"/>
    <cellStyle name="Стиль 1 2" xfId="10"/>
    <cellStyle name="Стиль 1 3" xfId="1063"/>
    <cellStyle name="Стиль 1 4" xfId="1064"/>
    <cellStyle name="Стиль 1 5" xfId="1065"/>
    <cellStyle name="Стиль 1 6" xfId="1066"/>
    <cellStyle name="Стиль 1 7" xfId="1067"/>
    <cellStyle name="Стиль 1_1310.1.17  БКНС-1 Тайл.м.м" xfId="1068"/>
    <cellStyle name="Стиль_названий" xfId="1069"/>
    <cellStyle name="Строка нечётная" xfId="1070"/>
    <cellStyle name="Строка чётная" xfId="1071"/>
    <cellStyle name="ТЕКСТ" xfId="1072"/>
    <cellStyle name="Текст предупреждения 2" xfId="1073"/>
    <cellStyle name="Текст предупреждения 2 2" xfId="1074"/>
    <cellStyle name="Текст предупреждения 2 3" xfId="1075"/>
    <cellStyle name="Текст предупреждения 2 4" xfId="1076"/>
    <cellStyle name="Текст предупреждения 2 5" xfId="1077"/>
    <cellStyle name="Текст предупреждения 2 6" xfId="1078"/>
    <cellStyle name="Текст предупреждения 3" xfId="1079"/>
    <cellStyle name="Текст предупреждения 4" xfId="1080"/>
    <cellStyle name="Текст предупреждения 5" xfId="1081"/>
    <cellStyle name="Текст предупреждения 6" xfId="1082"/>
    <cellStyle name="Текст предупреждения 7" xfId="1083"/>
    <cellStyle name="Титул" xfId="36"/>
    <cellStyle name="Тысячи [0]_ прил.2,4" xfId="1084"/>
    <cellStyle name="Тысячи_ прил.2,4" xfId="1085"/>
    <cellStyle name="Финансовый" xfId="13" builtinId="3"/>
    <cellStyle name="Финансовый 2" xfId="1086"/>
    <cellStyle name="Финансовый 2 2" xfId="1087"/>
    <cellStyle name="Финансовый 2 3" xfId="1088"/>
    <cellStyle name="Финансовый 2 4" xfId="1089"/>
    <cellStyle name="Финансовый 2 5" xfId="1090"/>
    <cellStyle name="Финансовый 2 6" xfId="1091"/>
    <cellStyle name="Финансовый 2 7" xfId="1092"/>
    <cellStyle name="Финансовый 3" xfId="1093"/>
    <cellStyle name="Финансовый 4" xfId="1094"/>
    <cellStyle name="Финансовый 4 2" xfId="1095"/>
    <cellStyle name="Финансовый 4 3" xfId="1096"/>
    <cellStyle name="Финансовый 4 4" xfId="1097"/>
    <cellStyle name="Финансовый 4 5" xfId="1098"/>
    <cellStyle name="Финансовый 4 6" xfId="1099"/>
    <cellStyle name="Формула" xfId="1100"/>
    <cellStyle name="Хвост" xfId="37"/>
    <cellStyle name="Хороший 2" xfId="1101"/>
    <cellStyle name="Хороший 2 2" xfId="1102"/>
    <cellStyle name="Хороший 2 3" xfId="1103"/>
    <cellStyle name="Хороший 2 4" xfId="1104"/>
    <cellStyle name="Хороший 2 5" xfId="1105"/>
    <cellStyle name="Хороший 2 6" xfId="1106"/>
    <cellStyle name="Хороший 3" xfId="1107"/>
    <cellStyle name="Хороший 4" xfId="1108"/>
    <cellStyle name="Хороший 5" xfId="1109"/>
    <cellStyle name="Хороший 6" xfId="1110"/>
    <cellStyle name="Хороший 7" xfId="1111"/>
    <cellStyle name="Цена" xfId="1112"/>
    <cellStyle name="Ценник" xfId="38"/>
    <cellStyle name="Џђћ–…ќ’ќ›‰" xfId="1113"/>
    <cellStyle name="Экспертиза" xfId="3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145"/>
  <sheetViews>
    <sheetView showGridLines="0" view="pageBreakPreview" zoomScale="66" zoomScaleNormal="100" zoomScaleSheetLayoutView="66" workbookViewId="0">
      <pane xSplit="2" topLeftCell="C1" activePane="topRight" state="frozen"/>
      <selection activeCell="A8" sqref="A8"/>
      <selection pane="topRight" activeCell="F36" sqref="F36"/>
    </sheetView>
  </sheetViews>
  <sheetFormatPr defaultColWidth="8.85546875" defaultRowHeight="15" x14ac:dyDescent="0.25"/>
  <cols>
    <col min="1" max="1" width="9.42578125" style="190" customWidth="1"/>
    <col min="2" max="2" width="49.7109375" style="1" customWidth="1"/>
    <col min="3" max="3" width="9.42578125" style="1" customWidth="1"/>
    <col min="4" max="12" width="11.7109375" style="1" customWidth="1"/>
    <col min="13" max="13" width="11.7109375" style="53" customWidth="1"/>
    <col min="14" max="14" width="13.5703125" style="53" customWidth="1"/>
    <col min="15" max="15" width="13.42578125" style="53" customWidth="1"/>
    <col min="16" max="16" width="13" style="53" customWidth="1"/>
    <col min="17" max="17" width="11.7109375" style="53" customWidth="1"/>
    <col min="18" max="18" width="16.28515625" style="1" customWidth="1"/>
    <col min="19" max="19" width="11.7109375" style="53" customWidth="1"/>
    <col min="20" max="20" width="14" style="1" customWidth="1"/>
    <col min="21" max="21" width="14.42578125" style="1" customWidth="1"/>
    <col min="22" max="22" width="11.7109375" style="53" customWidth="1"/>
    <col min="23" max="24" width="11.7109375" style="1" customWidth="1"/>
    <col min="25" max="25" width="28.7109375" style="1" customWidth="1"/>
    <col min="26" max="26" width="10.140625" style="1" bestFit="1" customWidth="1"/>
    <col min="27" max="16384" width="8.85546875" style="1"/>
  </cols>
  <sheetData>
    <row r="1" spans="1:25" x14ac:dyDescent="0.25">
      <c r="B1" s="528" t="s">
        <v>31</v>
      </c>
      <c r="C1" s="528"/>
      <c r="D1" s="528"/>
      <c r="E1" s="528"/>
      <c r="F1" s="528"/>
      <c r="G1" s="528"/>
      <c r="H1" s="528"/>
      <c r="I1" s="528"/>
      <c r="J1" s="528"/>
      <c r="K1" s="528"/>
      <c r="L1" s="528"/>
      <c r="M1" s="528"/>
      <c r="N1" s="528"/>
      <c r="O1" s="528"/>
      <c r="P1" s="528"/>
      <c r="Q1" s="528"/>
      <c r="R1" s="528"/>
      <c r="S1" s="528"/>
      <c r="T1" s="2"/>
      <c r="U1" s="2"/>
      <c r="V1" s="54"/>
      <c r="W1" s="2"/>
      <c r="X1" s="2"/>
      <c r="Y1" s="41" t="s">
        <v>808</v>
      </c>
    </row>
    <row r="2" spans="1:25" x14ac:dyDescent="0.25">
      <c r="B2" s="528"/>
      <c r="C2" s="528"/>
      <c r="D2" s="528"/>
      <c r="E2" s="528"/>
      <c r="F2" s="528"/>
      <c r="G2" s="528"/>
      <c r="H2" s="528"/>
      <c r="I2" s="528"/>
      <c r="J2" s="528"/>
      <c r="K2" s="528"/>
      <c r="L2" s="528"/>
      <c r="M2" s="528"/>
      <c r="N2" s="528"/>
      <c r="O2" s="528"/>
      <c r="P2" s="528"/>
      <c r="Q2" s="528"/>
      <c r="R2" s="528"/>
      <c r="S2" s="528"/>
      <c r="T2" s="52"/>
      <c r="U2" s="52"/>
      <c r="V2" s="54"/>
      <c r="W2" s="52"/>
      <c r="X2" s="52"/>
      <c r="Y2" s="41"/>
    </row>
    <row r="3" spans="1:25" x14ac:dyDescent="0.25">
      <c r="B3" s="2"/>
      <c r="C3" s="2"/>
      <c r="D3" s="2"/>
      <c r="E3" s="2"/>
      <c r="F3" s="2"/>
      <c r="G3" s="2"/>
      <c r="H3" s="2"/>
      <c r="I3" s="52"/>
      <c r="J3" s="2"/>
      <c r="K3" s="2"/>
      <c r="L3" s="2"/>
      <c r="M3" s="54"/>
      <c r="N3" s="54"/>
      <c r="O3" s="54"/>
      <c r="P3" s="54"/>
      <c r="Q3" s="54"/>
      <c r="R3" s="2"/>
      <c r="S3" s="54"/>
      <c r="T3" s="2"/>
      <c r="U3" s="2"/>
      <c r="V3" s="54"/>
      <c r="W3" s="2"/>
      <c r="X3" s="546"/>
      <c r="Y3" s="546"/>
    </row>
    <row r="4" spans="1:25" ht="12.75" customHeight="1" x14ac:dyDescent="0.2">
      <c r="A4" s="529" t="s">
        <v>0</v>
      </c>
      <c r="B4" s="518" t="s">
        <v>1</v>
      </c>
      <c r="C4" s="518" t="s">
        <v>2</v>
      </c>
      <c r="D4" s="518" t="s">
        <v>3</v>
      </c>
      <c r="E4" s="530" t="s">
        <v>38</v>
      </c>
      <c r="F4" s="531"/>
      <c r="G4" s="531"/>
      <c r="H4" s="531"/>
      <c r="I4" s="531"/>
      <c r="J4" s="531"/>
      <c r="K4" s="531"/>
      <c r="L4" s="532"/>
      <c r="M4" s="533" t="s">
        <v>4</v>
      </c>
      <c r="N4" s="534"/>
      <c r="O4" s="534"/>
      <c r="P4" s="534"/>
      <c r="Q4" s="534"/>
      <c r="R4" s="534"/>
      <c r="S4" s="534"/>
      <c r="T4" s="534"/>
      <c r="U4" s="534"/>
      <c r="V4" s="534"/>
      <c r="W4" s="534"/>
      <c r="X4" s="534"/>
      <c r="Y4" s="535"/>
    </row>
    <row r="5" spans="1:25" ht="12.75" customHeight="1" x14ac:dyDescent="0.2">
      <c r="A5" s="529"/>
      <c r="B5" s="518"/>
      <c r="C5" s="518"/>
      <c r="D5" s="518"/>
      <c r="E5" s="536" t="s">
        <v>41</v>
      </c>
      <c r="F5" s="537" t="s">
        <v>5</v>
      </c>
      <c r="G5" s="538"/>
      <c r="H5" s="538"/>
      <c r="I5" s="538"/>
      <c r="J5" s="538"/>
      <c r="K5" s="538"/>
      <c r="L5" s="539"/>
      <c r="M5" s="540" t="s">
        <v>84</v>
      </c>
      <c r="N5" s="543" t="s">
        <v>5</v>
      </c>
      <c r="O5" s="544"/>
      <c r="P5" s="544"/>
      <c r="Q5" s="545"/>
      <c r="R5" s="499" t="s">
        <v>50</v>
      </c>
      <c r="S5" s="525" t="s">
        <v>6</v>
      </c>
      <c r="T5" s="499" t="s">
        <v>51</v>
      </c>
      <c r="U5" s="499" t="s">
        <v>7</v>
      </c>
      <c r="V5" s="525" t="s">
        <v>8</v>
      </c>
      <c r="W5" s="499" t="s">
        <v>52</v>
      </c>
      <c r="X5" s="499" t="s">
        <v>47</v>
      </c>
      <c r="Y5" s="522" t="s">
        <v>36</v>
      </c>
    </row>
    <row r="6" spans="1:25" ht="44.25" customHeight="1" x14ac:dyDescent="0.2">
      <c r="A6" s="529"/>
      <c r="B6" s="518"/>
      <c r="C6" s="518"/>
      <c r="D6" s="518"/>
      <c r="E6" s="536"/>
      <c r="F6" s="518" t="s">
        <v>42</v>
      </c>
      <c r="G6" s="520" t="s">
        <v>43</v>
      </c>
      <c r="H6" s="520" t="s">
        <v>44</v>
      </c>
      <c r="I6" s="520" t="s">
        <v>37</v>
      </c>
      <c r="J6" s="520" t="s">
        <v>45</v>
      </c>
      <c r="K6" s="520" t="s">
        <v>46</v>
      </c>
      <c r="L6" s="520" t="s">
        <v>47</v>
      </c>
      <c r="M6" s="541"/>
      <c r="N6" s="497" t="s">
        <v>32</v>
      </c>
      <c r="O6" s="498"/>
      <c r="P6" s="512" t="s">
        <v>9</v>
      </c>
      <c r="Q6" s="512"/>
      <c r="R6" s="500"/>
      <c r="S6" s="526"/>
      <c r="T6" s="500"/>
      <c r="U6" s="500"/>
      <c r="V6" s="526"/>
      <c r="W6" s="500"/>
      <c r="X6" s="500"/>
      <c r="Y6" s="523"/>
    </row>
    <row r="7" spans="1:25" ht="83.25" customHeight="1" x14ac:dyDescent="0.2">
      <c r="A7" s="529"/>
      <c r="B7" s="518"/>
      <c r="C7" s="518"/>
      <c r="D7" s="518"/>
      <c r="E7" s="521"/>
      <c r="F7" s="518"/>
      <c r="G7" s="521"/>
      <c r="H7" s="521"/>
      <c r="I7" s="521"/>
      <c r="J7" s="521"/>
      <c r="K7" s="521"/>
      <c r="L7" s="521"/>
      <c r="M7" s="542"/>
      <c r="N7" s="137" t="s">
        <v>48</v>
      </c>
      <c r="O7" s="137" t="s">
        <v>49</v>
      </c>
      <c r="P7" s="137" t="s">
        <v>48</v>
      </c>
      <c r="Q7" s="137" t="s">
        <v>49</v>
      </c>
      <c r="R7" s="501"/>
      <c r="S7" s="527"/>
      <c r="T7" s="501"/>
      <c r="U7" s="501"/>
      <c r="V7" s="527"/>
      <c r="W7" s="501"/>
      <c r="X7" s="501"/>
      <c r="Y7" s="524"/>
    </row>
    <row r="8" spans="1:25" ht="15.75" thickBot="1" x14ac:dyDescent="0.3">
      <c r="A8" s="191">
        <v>1</v>
      </c>
      <c r="B8" s="106">
        <f t="shared" ref="B8:Y8" si="0">A8+1</f>
        <v>2</v>
      </c>
      <c r="C8" s="106">
        <f t="shared" si="0"/>
        <v>3</v>
      </c>
      <c r="D8" s="106">
        <f t="shared" si="0"/>
        <v>4</v>
      </c>
      <c r="E8" s="106">
        <f t="shared" si="0"/>
        <v>5</v>
      </c>
      <c r="F8" s="106">
        <f t="shared" si="0"/>
        <v>6</v>
      </c>
      <c r="G8" s="106">
        <f t="shared" si="0"/>
        <v>7</v>
      </c>
      <c r="H8" s="106">
        <f t="shared" si="0"/>
        <v>8</v>
      </c>
      <c r="I8" s="106">
        <f t="shared" si="0"/>
        <v>9</v>
      </c>
      <c r="J8" s="106">
        <f t="shared" si="0"/>
        <v>10</v>
      </c>
      <c r="K8" s="106">
        <f t="shared" si="0"/>
        <v>11</v>
      </c>
      <c r="L8" s="106">
        <f t="shared" si="0"/>
        <v>12</v>
      </c>
      <c r="M8" s="138">
        <f t="shared" si="0"/>
        <v>13</v>
      </c>
      <c r="N8" s="138">
        <f t="shared" si="0"/>
        <v>14</v>
      </c>
      <c r="O8" s="138">
        <f t="shared" si="0"/>
        <v>15</v>
      </c>
      <c r="P8" s="138">
        <f t="shared" si="0"/>
        <v>16</v>
      </c>
      <c r="Q8" s="138">
        <f t="shared" si="0"/>
        <v>17</v>
      </c>
      <c r="R8" s="139">
        <f t="shared" si="0"/>
        <v>18</v>
      </c>
      <c r="S8" s="138">
        <f t="shared" si="0"/>
        <v>19</v>
      </c>
      <c r="T8" s="139">
        <f t="shared" si="0"/>
        <v>20</v>
      </c>
      <c r="U8" s="139">
        <f t="shared" si="0"/>
        <v>21</v>
      </c>
      <c r="V8" s="138">
        <f t="shared" si="0"/>
        <v>22</v>
      </c>
      <c r="W8" s="139">
        <f t="shared" si="0"/>
        <v>23</v>
      </c>
      <c r="X8" s="139">
        <f t="shared" si="0"/>
        <v>24</v>
      </c>
      <c r="Y8" s="139">
        <f t="shared" si="0"/>
        <v>25</v>
      </c>
    </row>
    <row r="9" spans="1:25" ht="51.75" customHeight="1" x14ac:dyDescent="0.25">
      <c r="A9" s="192"/>
      <c r="B9" s="105" t="s">
        <v>172</v>
      </c>
      <c r="C9" s="189" t="s">
        <v>188</v>
      </c>
      <c r="D9" s="189">
        <v>10</v>
      </c>
      <c r="E9" s="88"/>
      <c r="F9" s="88"/>
      <c r="G9" s="88"/>
      <c r="H9" s="88"/>
      <c r="I9" s="88"/>
      <c r="J9" s="88"/>
      <c r="K9" s="88"/>
      <c r="L9" s="88"/>
      <c r="M9" s="89"/>
      <c r="N9" s="89"/>
      <c r="O9" s="90"/>
      <c r="P9" s="89"/>
      <c r="Q9" s="90"/>
      <c r="R9" s="88"/>
      <c r="S9" s="89"/>
      <c r="T9" s="91"/>
      <c r="U9" s="88"/>
      <c r="V9" s="89"/>
      <c r="W9" s="88"/>
      <c r="X9" s="88"/>
      <c r="Y9" s="92"/>
    </row>
    <row r="10" spans="1:25" ht="17.25" customHeight="1" x14ac:dyDescent="0.2">
      <c r="A10" s="193" t="s">
        <v>105</v>
      </c>
      <c r="B10" s="181" t="s">
        <v>106</v>
      </c>
      <c r="C10" s="109"/>
      <c r="D10" s="116"/>
      <c r="E10" s="109">
        <f>F10+G10+H10+K10+L10</f>
        <v>214384</v>
      </c>
      <c r="F10" s="109">
        <v>122102</v>
      </c>
      <c r="G10" s="208">
        <v>20180</v>
      </c>
      <c r="H10" s="208">
        <v>35071</v>
      </c>
      <c r="I10" s="209"/>
      <c r="J10" s="208">
        <v>4107</v>
      </c>
      <c r="K10" s="109">
        <v>22083</v>
      </c>
      <c r="L10" s="109">
        <v>14948</v>
      </c>
      <c r="M10" s="109"/>
      <c r="N10" s="232" t="s">
        <v>83</v>
      </c>
      <c r="O10" s="232"/>
      <c r="P10" s="232"/>
      <c r="Q10" s="232"/>
      <c r="R10" s="117"/>
      <c r="S10" s="184"/>
      <c r="T10" s="117"/>
      <c r="U10" s="124"/>
      <c r="V10" s="125"/>
      <c r="W10" s="117"/>
      <c r="X10" s="117"/>
      <c r="Y10" s="123"/>
    </row>
    <row r="11" spans="1:25" hidden="1" x14ac:dyDescent="0.25">
      <c r="A11" s="194"/>
      <c r="B11" s="49"/>
      <c r="C11" s="80"/>
      <c r="D11" s="49"/>
      <c r="E11" s="109">
        <f t="shared" ref="E11:E74" si="1">F11+G11+H11+K11+L11</f>
        <v>0</v>
      </c>
      <c r="F11" s="49"/>
      <c r="G11" s="49"/>
      <c r="H11" s="49"/>
      <c r="I11" s="110"/>
      <c r="J11" s="49"/>
      <c r="K11" s="49"/>
      <c r="L11" s="49"/>
      <c r="M11" s="78"/>
      <c r="N11" s="81"/>
      <c r="O11" s="79"/>
      <c r="P11" s="81"/>
      <c r="Q11" s="79"/>
      <c r="R11" s="117"/>
      <c r="S11" s="185"/>
      <c r="T11" s="117"/>
      <c r="U11" s="124"/>
      <c r="V11" s="79"/>
      <c r="W11" s="117"/>
      <c r="X11" s="117"/>
      <c r="Y11" s="123"/>
    </row>
    <row r="12" spans="1:25" ht="17.25" customHeight="1" x14ac:dyDescent="0.2">
      <c r="A12" s="195" t="s">
        <v>107</v>
      </c>
      <c r="B12" s="186" t="s">
        <v>108</v>
      </c>
      <c r="C12" s="80"/>
      <c r="D12" s="49"/>
      <c r="E12" s="109">
        <f t="shared" si="1"/>
        <v>26588</v>
      </c>
      <c r="F12" s="49">
        <v>14590</v>
      </c>
      <c r="G12" s="49">
        <v>3914</v>
      </c>
      <c r="H12" s="49">
        <v>1832</v>
      </c>
      <c r="I12" s="110"/>
      <c r="J12" s="49">
        <v>144</v>
      </c>
      <c r="K12" s="49">
        <v>3369</v>
      </c>
      <c r="L12" s="49">
        <v>2883</v>
      </c>
      <c r="M12" s="78"/>
      <c r="N12" s="81"/>
      <c r="O12" s="79"/>
      <c r="P12" s="81"/>
      <c r="Q12" s="79"/>
      <c r="R12" s="117"/>
      <c r="S12" s="185"/>
      <c r="T12" s="117"/>
      <c r="U12" s="124"/>
      <c r="V12" s="183"/>
      <c r="W12" s="117"/>
      <c r="X12" s="117"/>
      <c r="Y12" s="123"/>
    </row>
    <row r="13" spans="1:25" ht="18" customHeight="1" x14ac:dyDescent="0.2">
      <c r="A13" s="195" t="s">
        <v>109</v>
      </c>
      <c r="B13" s="186" t="s">
        <v>110</v>
      </c>
      <c r="C13" s="80"/>
      <c r="D13" s="49"/>
      <c r="E13" s="109">
        <f t="shared" si="1"/>
        <v>8633</v>
      </c>
      <c r="F13" s="49">
        <v>4731</v>
      </c>
      <c r="G13" s="49">
        <v>1288</v>
      </c>
      <c r="H13" s="49">
        <v>468</v>
      </c>
      <c r="I13" s="110"/>
      <c r="J13" s="49">
        <v>54</v>
      </c>
      <c r="K13" s="49">
        <v>1245</v>
      </c>
      <c r="L13" s="49">
        <v>901</v>
      </c>
      <c r="M13" s="78"/>
      <c r="N13" s="81"/>
      <c r="O13" s="79"/>
      <c r="P13" s="81"/>
      <c r="Q13" s="79"/>
      <c r="R13" s="117"/>
      <c r="S13" s="185"/>
      <c r="T13" s="117"/>
      <c r="U13" s="124"/>
      <c r="V13" s="183"/>
      <c r="W13" s="117"/>
      <c r="X13" s="117"/>
      <c r="Y13" s="123"/>
    </row>
    <row r="14" spans="1:25" ht="17.25" customHeight="1" x14ac:dyDescent="0.25">
      <c r="A14" s="194" t="s">
        <v>111</v>
      </c>
      <c r="B14" s="182" t="s">
        <v>112</v>
      </c>
      <c r="C14" s="80"/>
      <c r="D14" s="49"/>
      <c r="E14" s="109">
        <f t="shared" si="1"/>
        <v>17906</v>
      </c>
      <c r="F14" s="49">
        <v>10901</v>
      </c>
      <c r="G14" s="49">
        <v>1425</v>
      </c>
      <c r="H14" s="49">
        <v>2479</v>
      </c>
      <c r="I14" s="110"/>
      <c r="J14" s="49">
        <v>237</v>
      </c>
      <c r="K14" s="49">
        <v>1892</v>
      </c>
      <c r="L14" s="49">
        <v>1209</v>
      </c>
      <c r="M14" s="78"/>
      <c r="N14" s="81"/>
      <c r="O14" s="79"/>
      <c r="P14" s="81"/>
      <c r="Q14" s="79"/>
      <c r="R14" s="117"/>
      <c r="S14" s="185"/>
      <c r="T14" s="117"/>
      <c r="U14" s="124"/>
      <c r="V14" s="183"/>
      <c r="W14" s="117"/>
      <c r="X14" s="117"/>
      <c r="Y14" s="123"/>
    </row>
    <row r="15" spans="1:25" ht="15.75" customHeight="1" x14ac:dyDescent="0.25">
      <c r="A15" s="194" t="s">
        <v>113</v>
      </c>
      <c r="B15" s="182" t="s">
        <v>114</v>
      </c>
      <c r="C15" s="80"/>
      <c r="D15" s="49"/>
      <c r="E15" s="109">
        <f t="shared" si="1"/>
        <v>41208</v>
      </c>
      <c r="F15" s="49">
        <v>24899</v>
      </c>
      <c r="G15" s="49">
        <v>4189</v>
      </c>
      <c r="H15" s="49">
        <v>4563</v>
      </c>
      <c r="I15" s="110"/>
      <c r="J15" s="49">
        <v>466</v>
      </c>
      <c r="K15" s="49">
        <v>4523</v>
      </c>
      <c r="L15" s="49">
        <v>3034</v>
      </c>
      <c r="M15" s="78"/>
      <c r="N15" s="81"/>
      <c r="O15" s="79"/>
      <c r="P15" s="81"/>
      <c r="Q15" s="79"/>
      <c r="R15" s="117"/>
      <c r="S15" s="185"/>
      <c r="T15" s="117"/>
      <c r="U15" s="124"/>
      <c r="V15" s="183"/>
      <c r="W15" s="117"/>
      <c r="X15" s="117"/>
      <c r="Y15" s="123"/>
    </row>
    <row r="16" spans="1:25" ht="15" customHeight="1" x14ac:dyDescent="0.25">
      <c r="A16" s="194" t="s">
        <v>115</v>
      </c>
      <c r="B16" s="182" t="s">
        <v>116</v>
      </c>
      <c r="C16" s="80"/>
      <c r="D16" s="49"/>
      <c r="E16" s="109">
        <f t="shared" si="1"/>
        <v>14151</v>
      </c>
      <c r="F16" s="49">
        <v>1694</v>
      </c>
      <c r="G16" s="49">
        <v>3520</v>
      </c>
      <c r="H16" s="49">
        <v>3254</v>
      </c>
      <c r="I16" s="110"/>
      <c r="J16" s="49">
        <v>427</v>
      </c>
      <c r="K16" s="49">
        <v>3315</v>
      </c>
      <c r="L16" s="49">
        <v>2368</v>
      </c>
      <c r="M16" s="78"/>
      <c r="N16" s="81"/>
      <c r="O16" s="79"/>
      <c r="P16" s="81"/>
      <c r="Q16" s="79"/>
      <c r="R16" s="117"/>
      <c r="S16" s="185"/>
      <c r="T16" s="117"/>
      <c r="U16" s="124"/>
      <c r="V16" s="183"/>
      <c r="W16" s="117"/>
      <c r="X16" s="117"/>
      <c r="Y16" s="123"/>
    </row>
    <row r="17" spans="1:25" ht="14.25" customHeight="1" x14ac:dyDescent="0.25">
      <c r="A17" s="194" t="s">
        <v>117</v>
      </c>
      <c r="B17" s="182" t="s">
        <v>118</v>
      </c>
      <c r="C17" s="80"/>
      <c r="D17" s="49"/>
      <c r="E17" s="109">
        <f t="shared" si="1"/>
        <v>75338</v>
      </c>
      <c r="F17" s="49">
        <v>19896</v>
      </c>
      <c r="G17" s="49">
        <v>12025</v>
      </c>
      <c r="H17" s="49">
        <v>20290</v>
      </c>
      <c r="I17" s="110"/>
      <c r="J17" s="49">
        <v>2055</v>
      </c>
      <c r="K17" s="49">
        <v>14111</v>
      </c>
      <c r="L17" s="49">
        <v>9016</v>
      </c>
      <c r="M17" s="78"/>
      <c r="N17" s="81"/>
      <c r="O17" s="79"/>
      <c r="P17" s="81"/>
      <c r="Q17" s="79"/>
      <c r="R17" s="117"/>
      <c r="S17" s="185"/>
      <c r="T17" s="117"/>
      <c r="U17" s="124"/>
      <c r="V17" s="183"/>
      <c r="W17" s="117"/>
      <c r="X17" s="117"/>
      <c r="Y17" s="123"/>
    </row>
    <row r="18" spans="1:25" ht="15.75" customHeight="1" x14ac:dyDescent="0.25">
      <c r="A18" s="194" t="s">
        <v>119</v>
      </c>
      <c r="B18" s="182" t="s">
        <v>120</v>
      </c>
      <c r="C18" s="80"/>
      <c r="D18" s="49"/>
      <c r="E18" s="109">
        <f t="shared" si="1"/>
        <v>7919</v>
      </c>
      <c r="F18" s="49">
        <v>1719</v>
      </c>
      <c r="G18" s="49">
        <v>1924</v>
      </c>
      <c r="H18" s="49">
        <v>1252</v>
      </c>
      <c r="I18" s="110"/>
      <c r="J18" s="49">
        <v>176</v>
      </c>
      <c r="K18" s="49">
        <v>1764</v>
      </c>
      <c r="L18" s="49">
        <v>1260</v>
      </c>
      <c r="M18" s="78"/>
      <c r="N18" s="81"/>
      <c r="O18" s="79"/>
      <c r="P18" s="81"/>
      <c r="Q18" s="79"/>
      <c r="R18" s="117"/>
      <c r="S18" s="185"/>
      <c r="T18" s="117"/>
      <c r="U18" s="124"/>
      <c r="V18" s="183"/>
      <c r="W18" s="117"/>
      <c r="X18" s="117"/>
      <c r="Y18" s="123"/>
    </row>
    <row r="19" spans="1:25" ht="16.5" customHeight="1" x14ac:dyDescent="0.2">
      <c r="A19" s="195" t="s">
        <v>121</v>
      </c>
      <c r="B19" s="182" t="s">
        <v>122</v>
      </c>
      <c r="C19" s="80"/>
      <c r="D19" s="49"/>
      <c r="E19" s="109">
        <f t="shared" si="1"/>
        <v>41633</v>
      </c>
      <c r="F19" s="49">
        <v>25171</v>
      </c>
      <c r="G19" s="49">
        <v>4239</v>
      </c>
      <c r="H19" s="49">
        <v>4592</v>
      </c>
      <c r="I19" s="110"/>
      <c r="J19" s="49">
        <v>470</v>
      </c>
      <c r="K19" s="49">
        <v>4565</v>
      </c>
      <c r="L19" s="49">
        <v>3066</v>
      </c>
      <c r="M19" s="78"/>
      <c r="N19" s="81"/>
      <c r="O19" s="79"/>
      <c r="P19" s="81"/>
      <c r="Q19" s="79"/>
      <c r="R19" s="117"/>
      <c r="S19" s="185"/>
      <c r="T19" s="117"/>
      <c r="U19" s="124"/>
      <c r="V19" s="183"/>
      <c r="W19" s="117"/>
      <c r="X19" s="117"/>
      <c r="Y19" s="123"/>
    </row>
    <row r="20" spans="1:25" ht="16.5" customHeight="1" x14ac:dyDescent="0.2">
      <c r="A20" s="196" t="s">
        <v>123</v>
      </c>
      <c r="B20" s="182" t="s">
        <v>124</v>
      </c>
      <c r="C20" s="80"/>
      <c r="D20" s="49"/>
      <c r="E20" s="109">
        <f t="shared" si="1"/>
        <v>16971</v>
      </c>
      <c r="F20" s="49">
        <v>1694</v>
      </c>
      <c r="G20" s="49">
        <v>4183</v>
      </c>
      <c r="H20" s="49">
        <v>4234</v>
      </c>
      <c r="I20" s="110"/>
      <c r="J20" s="49">
        <v>581</v>
      </c>
      <c r="K20" s="49">
        <v>4002</v>
      </c>
      <c r="L20" s="49">
        <v>2858</v>
      </c>
      <c r="M20" s="78"/>
      <c r="N20" s="81"/>
      <c r="O20" s="79"/>
      <c r="P20" s="81"/>
      <c r="Q20" s="79"/>
      <c r="R20" s="117"/>
      <c r="S20" s="185"/>
      <c r="T20" s="117"/>
      <c r="U20" s="124"/>
      <c r="V20" s="183"/>
      <c r="W20" s="117"/>
      <c r="X20" s="117"/>
      <c r="Y20" s="123"/>
    </row>
    <row r="21" spans="1:25" ht="18" customHeight="1" x14ac:dyDescent="0.25">
      <c r="A21" s="194" t="s">
        <v>125</v>
      </c>
      <c r="B21" s="182" t="s">
        <v>126</v>
      </c>
      <c r="C21" s="80"/>
      <c r="D21" s="49"/>
      <c r="E21" s="109">
        <f t="shared" si="1"/>
        <v>219982</v>
      </c>
      <c r="F21" s="49">
        <v>131335</v>
      </c>
      <c r="G21" s="49">
        <v>24626</v>
      </c>
      <c r="H21" s="49">
        <v>22616</v>
      </c>
      <c r="I21" s="110"/>
      <c r="J21" s="49">
        <v>2321</v>
      </c>
      <c r="K21" s="49">
        <v>24621</v>
      </c>
      <c r="L21" s="49">
        <v>16784</v>
      </c>
      <c r="M21" s="78"/>
      <c r="N21" s="81"/>
      <c r="O21" s="79"/>
      <c r="P21" s="81"/>
      <c r="Q21" s="79"/>
      <c r="R21" s="117"/>
      <c r="S21" s="185"/>
      <c r="T21" s="117"/>
      <c r="U21" s="124"/>
      <c r="V21" s="183"/>
      <c r="W21" s="117"/>
      <c r="X21" s="117"/>
      <c r="Y21" s="123"/>
    </row>
    <row r="22" spans="1:25" ht="18" customHeight="1" x14ac:dyDescent="0.25">
      <c r="A22" s="194" t="s">
        <v>127</v>
      </c>
      <c r="B22" s="182" t="s">
        <v>128</v>
      </c>
      <c r="C22" s="80"/>
      <c r="D22" s="49"/>
      <c r="E22" s="109">
        <f t="shared" si="1"/>
        <v>246250</v>
      </c>
      <c r="F22" s="49">
        <v>146219</v>
      </c>
      <c r="G22" s="49">
        <v>28452</v>
      </c>
      <c r="H22" s="49">
        <v>24718</v>
      </c>
      <c r="I22" s="110"/>
      <c r="J22" s="49">
        <v>2559</v>
      </c>
      <c r="K22" s="49">
        <v>27791</v>
      </c>
      <c r="L22" s="49">
        <v>19070</v>
      </c>
      <c r="M22" s="78"/>
      <c r="N22" s="81"/>
      <c r="O22" s="79"/>
      <c r="P22" s="81"/>
      <c r="Q22" s="79"/>
      <c r="R22" s="117"/>
      <c r="S22" s="185"/>
      <c r="T22" s="117"/>
      <c r="U22" s="124"/>
      <c r="V22" s="183"/>
      <c r="W22" s="117"/>
      <c r="X22" s="117"/>
      <c r="Y22" s="123"/>
    </row>
    <row r="23" spans="1:25" ht="19.5" customHeight="1" x14ac:dyDescent="0.25">
      <c r="A23" s="194" t="s">
        <v>129</v>
      </c>
      <c r="B23" s="182" t="s">
        <v>130</v>
      </c>
      <c r="C23" s="80"/>
      <c r="D23" s="49"/>
      <c r="E23" s="109">
        <f t="shared" si="1"/>
        <v>337954</v>
      </c>
      <c r="F23" s="49">
        <v>201662</v>
      </c>
      <c r="G23" s="49">
        <v>45525</v>
      </c>
      <c r="H23" s="49">
        <v>32093</v>
      </c>
      <c r="I23" s="110"/>
      <c r="J23" s="49">
        <v>3728</v>
      </c>
      <c r="K23" s="49">
        <v>41785</v>
      </c>
      <c r="L23" s="49">
        <v>16889</v>
      </c>
      <c r="M23" s="78"/>
      <c r="N23" s="81"/>
      <c r="O23" s="79"/>
      <c r="P23" s="81"/>
      <c r="Q23" s="79"/>
      <c r="R23" s="117"/>
      <c r="S23" s="185"/>
      <c r="T23" s="117"/>
      <c r="U23" s="124"/>
      <c r="V23" s="183"/>
      <c r="W23" s="117"/>
      <c r="X23" s="117"/>
      <c r="Y23" s="123"/>
    </row>
    <row r="24" spans="1:25" ht="17.25" customHeight="1" x14ac:dyDescent="0.25">
      <c r="A24" s="194" t="s">
        <v>117</v>
      </c>
      <c r="B24" s="182" t="s">
        <v>131</v>
      </c>
      <c r="C24" s="80"/>
      <c r="D24" s="49"/>
      <c r="E24" s="109">
        <f t="shared" si="1"/>
        <v>214474</v>
      </c>
      <c r="F24" s="49">
        <v>144962</v>
      </c>
      <c r="G24" s="49">
        <v>8050</v>
      </c>
      <c r="H24" s="49">
        <v>38105</v>
      </c>
      <c r="I24" s="110"/>
      <c r="J24" s="49">
        <v>4543</v>
      </c>
      <c r="K24" s="49">
        <v>15025</v>
      </c>
      <c r="L24" s="49">
        <v>8332</v>
      </c>
      <c r="M24" s="78"/>
      <c r="N24" s="81"/>
      <c r="O24" s="79"/>
      <c r="P24" s="81"/>
      <c r="Q24" s="79"/>
      <c r="R24" s="117"/>
      <c r="S24" s="185"/>
      <c r="T24" s="117"/>
      <c r="U24" s="124"/>
      <c r="V24" s="183"/>
      <c r="W24" s="117"/>
      <c r="X24" s="117"/>
      <c r="Y24" s="123"/>
    </row>
    <row r="25" spans="1:25" ht="18" customHeight="1" x14ac:dyDescent="0.2">
      <c r="A25" s="195" t="s">
        <v>133</v>
      </c>
      <c r="B25" s="182" t="s">
        <v>132</v>
      </c>
      <c r="C25" s="80"/>
      <c r="D25" s="49"/>
      <c r="E25" s="109">
        <f t="shared" si="1"/>
        <v>24702</v>
      </c>
      <c r="F25" s="109">
        <v>13813</v>
      </c>
      <c r="G25" s="109">
        <v>1870</v>
      </c>
      <c r="H25" s="109">
        <v>4290</v>
      </c>
      <c r="I25" s="110"/>
      <c r="J25" s="109">
        <v>996</v>
      </c>
      <c r="K25" s="109">
        <v>2866</v>
      </c>
      <c r="L25" s="109">
        <v>1863</v>
      </c>
      <c r="M25" s="187"/>
      <c r="N25" s="188"/>
      <c r="O25" s="79"/>
      <c r="P25" s="81"/>
      <c r="Q25" s="79"/>
      <c r="R25" s="117"/>
      <c r="S25" s="184"/>
      <c r="T25" s="117"/>
      <c r="U25" s="124"/>
      <c r="V25" s="125"/>
      <c r="W25" s="117"/>
      <c r="X25" s="117"/>
      <c r="Y25" s="123"/>
    </row>
    <row r="26" spans="1:25" x14ac:dyDescent="0.25">
      <c r="A26" s="194" t="s">
        <v>134</v>
      </c>
      <c r="B26" s="182" t="s">
        <v>135</v>
      </c>
      <c r="C26" s="80"/>
      <c r="D26" s="49"/>
      <c r="E26" s="109">
        <f t="shared" si="1"/>
        <v>285861</v>
      </c>
      <c r="F26" s="109">
        <v>174044</v>
      </c>
      <c r="G26" s="109">
        <v>32109</v>
      </c>
      <c r="H26" s="109">
        <v>26776</v>
      </c>
      <c r="I26" s="110"/>
      <c r="J26" s="109">
        <v>2838</v>
      </c>
      <c r="K26" s="109">
        <v>31021</v>
      </c>
      <c r="L26" s="109">
        <v>21911</v>
      </c>
      <c r="M26" s="187"/>
      <c r="N26" s="188"/>
      <c r="O26" s="79"/>
      <c r="P26" s="81"/>
      <c r="Q26" s="79"/>
      <c r="R26" s="117"/>
      <c r="S26" s="184"/>
      <c r="T26" s="117"/>
      <c r="U26" s="124"/>
      <c r="V26" s="125"/>
      <c r="W26" s="117"/>
      <c r="X26" s="117"/>
      <c r="Y26" s="123"/>
    </row>
    <row r="27" spans="1:25" ht="14.25" customHeight="1" x14ac:dyDescent="0.2">
      <c r="A27" s="195" t="s">
        <v>136</v>
      </c>
      <c r="B27" s="186" t="s">
        <v>137</v>
      </c>
      <c r="C27" s="80"/>
      <c r="D27" s="49"/>
      <c r="E27" s="109">
        <f t="shared" si="1"/>
        <v>58183</v>
      </c>
      <c r="F27" s="109">
        <v>25702</v>
      </c>
      <c r="G27" s="109">
        <v>6577</v>
      </c>
      <c r="H27" s="109">
        <v>11361</v>
      </c>
      <c r="I27" s="110"/>
      <c r="J27" s="109">
        <v>1362</v>
      </c>
      <c r="K27" s="109">
        <v>8778</v>
      </c>
      <c r="L27" s="109">
        <v>5765</v>
      </c>
      <c r="M27" s="187"/>
      <c r="N27" s="188"/>
      <c r="O27" s="79"/>
      <c r="P27" s="81"/>
      <c r="Q27" s="79"/>
      <c r="R27" s="117"/>
      <c r="S27" s="184"/>
      <c r="T27" s="117"/>
      <c r="U27" s="124"/>
      <c r="V27" s="125"/>
      <c r="W27" s="117"/>
      <c r="X27" s="117"/>
      <c r="Y27" s="123"/>
    </row>
    <row r="28" spans="1:25" x14ac:dyDescent="0.25">
      <c r="A28" s="194" t="s">
        <v>138</v>
      </c>
      <c r="B28" s="182" t="s">
        <v>139</v>
      </c>
      <c r="C28" s="80"/>
      <c r="D28" s="49"/>
      <c r="E28" s="109">
        <f t="shared" si="1"/>
        <v>11313</v>
      </c>
      <c r="F28" s="109">
        <v>1723</v>
      </c>
      <c r="G28" s="109">
        <v>2885</v>
      </c>
      <c r="H28" s="109">
        <v>2109</v>
      </c>
      <c r="I28" s="110"/>
      <c r="J28" s="109">
        <v>307</v>
      </c>
      <c r="K28" s="109">
        <v>2681</v>
      </c>
      <c r="L28" s="109">
        <v>1915</v>
      </c>
      <c r="M28" s="187"/>
      <c r="N28" s="188"/>
      <c r="O28" s="79"/>
      <c r="P28" s="81"/>
      <c r="Q28" s="79"/>
      <c r="R28" s="117"/>
      <c r="S28" s="184"/>
      <c r="T28" s="117"/>
      <c r="U28" s="124"/>
      <c r="V28" s="125"/>
      <c r="W28" s="117"/>
      <c r="X28" s="117"/>
      <c r="Y28" s="123"/>
    </row>
    <row r="29" spans="1:25" x14ac:dyDescent="0.25">
      <c r="A29" s="194" t="s">
        <v>140</v>
      </c>
      <c r="B29" s="182" t="s">
        <v>141</v>
      </c>
      <c r="C29" s="80"/>
      <c r="D29" s="49"/>
      <c r="E29" s="109">
        <f t="shared" si="1"/>
        <v>28335</v>
      </c>
      <c r="F29" s="109">
        <v>13167</v>
      </c>
      <c r="G29" s="109">
        <v>3160</v>
      </c>
      <c r="H29" s="109">
        <v>6295</v>
      </c>
      <c r="I29" s="110"/>
      <c r="J29" s="109">
        <v>676</v>
      </c>
      <c r="K29" s="109">
        <v>3364</v>
      </c>
      <c r="L29" s="109">
        <v>2349</v>
      </c>
      <c r="M29" s="187"/>
      <c r="N29" s="188"/>
      <c r="O29" s="79"/>
      <c r="P29" s="81"/>
      <c r="Q29" s="79"/>
      <c r="R29" s="117"/>
      <c r="S29" s="184"/>
      <c r="T29" s="117"/>
      <c r="U29" s="124"/>
      <c r="V29" s="125"/>
      <c r="W29" s="117"/>
      <c r="X29" s="117"/>
      <c r="Y29" s="123"/>
    </row>
    <row r="30" spans="1:25" x14ac:dyDescent="0.25">
      <c r="A30" s="194" t="s">
        <v>142</v>
      </c>
      <c r="B30" s="182" t="s">
        <v>143</v>
      </c>
      <c r="C30" s="80"/>
      <c r="D30" s="49"/>
      <c r="E30" s="109">
        <f t="shared" si="1"/>
        <v>32137</v>
      </c>
      <c r="F30" s="109">
        <v>14260</v>
      </c>
      <c r="G30" s="109">
        <v>4504</v>
      </c>
      <c r="H30" s="109">
        <v>5438</v>
      </c>
      <c r="I30" s="110"/>
      <c r="J30" s="109">
        <v>560</v>
      </c>
      <c r="K30" s="109">
        <v>4619</v>
      </c>
      <c r="L30" s="109">
        <v>3316</v>
      </c>
      <c r="M30" s="187"/>
      <c r="N30" s="188"/>
      <c r="O30" s="79"/>
      <c r="P30" s="81"/>
      <c r="Q30" s="79"/>
      <c r="R30" s="117"/>
      <c r="S30" s="184"/>
      <c r="T30" s="117"/>
      <c r="U30" s="124"/>
      <c r="V30" s="125"/>
      <c r="W30" s="117"/>
      <c r="X30" s="117"/>
      <c r="Y30" s="123"/>
    </row>
    <row r="31" spans="1:25" x14ac:dyDescent="0.25">
      <c r="A31" s="194" t="s">
        <v>144</v>
      </c>
      <c r="B31" s="182" t="s">
        <v>106</v>
      </c>
      <c r="C31" s="80"/>
      <c r="D31" s="49"/>
      <c r="E31" s="109">
        <f t="shared" si="1"/>
        <v>28557</v>
      </c>
      <c r="F31" s="109">
        <v>12289</v>
      </c>
      <c r="G31" s="109">
        <v>3410</v>
      </c>
      <c r="H31" s="109">
        <v>6686</v>
      </c>
      <c r="I31" s="110"/>
      <c r="J31" s="109">
        <v>641</v>
      </c>
      <c r="K31" s="109">
        <v>3650</v>
      </c>
      <c r="L31" s="109">
        <v>2522</v>
      </c>
      <c r="M31" s="187"/>
      <c r="N31" s="188"/>
      <c r="O31" s="79"/>
      <c r="P31" s="81"/>
      <c r="Q31" s="79"/>
      <c r="R31" s="117"/>
      <c r="S31" s="184"/>
      <c r="T31" s="117"/>
      <c r="U31" s="124"/>
      <c r="V31" s="125"/>
      <c r="W31" s="117"/>
      <c r="X31" s="117"/>
      <c r="Y31" s="123"/>
    </row>
    <row r="32" spans="1:25" x14ac:dyDescent="0.25">
      <c r="A32" s="194" t="s">
        <v>145</v>
      </c>
      <c r="B32" s="182" t="s">
        <v>108</v>
      </c>
      <c r="C32" s="80"/>
      <c r="D32" s="49"/>
      <c r="E32" s="109">
        <f t="shared" si="1"/>
        <v>26588</v>
      </c>
      <c r="F32" s="109">
        <v>14590</v>
      </c>
      <c r="G32" s="109">
        <v>3914</v>
      </c>
      <c r="H32" s="109">
        <v>1832</v>
      </c>
      <c r="I32" s="110"/>
      <c r="J32" s="109">
        <v>144</v>
      </c>
      <c r="K32" s="109">
        <v>3369</v>
      </c>
      <c r="L32" s="109">
        <v>2883</v>
      </c>
      <c r="M32" s="187"/>
      <c r="N32" s="188"/>
      <c r="O32" s="79"/>
      <c r="P32" s="81"/>
      <c r="Q32" s="79"/>
      <c r="R32" s="117"/>
      <c r="S32" s="184"/>
      <c r="T32" s="117"/>
      <c r="U32" s="124"/>
      <c r="V32" s="125"/>
      <c r="W32" s="117"/>
      <c r="X32" s="117"/>
      <c r="Y32" s="123"/>
    </row>
    <row r="33" spans="1:25" x14ac:dyDescent="0.25">
      <c r="A33" s="194" t="s">
        <v>146</v>
      </c>
      <c r="B33" s="182" t="s">
        <v>110</v>
      </c>
      <c r="C33" s="80"/>
      <c r="D33" s="49"/>
      <c r="E33" s="109">
        <f t="shared" si="1"/>
        <v>8633</v>
      </c>
      <c r="F33" s="109">
        <v>4731</v>
      </c>
      <c r="G33" s="109">
        <v>1288</v>
      </c>
      <c r="H33" s="109">
        <v>468</v>
      </c>
      <c r="I33" s="110"/>
      <c r="J33" s="109">
        <v>54</v>
      </c>
      <c r="K33" s="109">
        <v>1245</v>
      </c>
      <c r="L33" s="109">
        <v>901</v>
      </c>
      <c r="M33" s="187"/>
      <c r="N33" s="188"/>
      <c r="O33" s="79"/>
      <c r="P33" s="81"/>
      <c r="Q33" s="79"/>
      <c r="R33" s="117"/>
      <c r="S33" s="184"/>
      <c r="T33" s="117"/>
      <c r="U33" s="124"/>
      <c r="V33" s="125"/>
      <c r="W33" s="117"/>
      <c r="X33" s="117"/>
      <c r="Y33" s="123"/>
    </row>
    <row r="34" spans="1:25" x14ac:dyDescent="0.25">
      <c r="A34" s="194" t="s">
        <v>147</v>
      </c>
      <c r="B34" s="182" t="s">
        <v>148</v>
      </c>
      <c r="C34" s="80"/>
      <c r="D34" s="49"/>
      <c r="E34" s="109">
        <f t="shared" si="1"/>
        <v>3218</v>
      </c>
      <c r="F34" s="109">
        <v>1190</v>
      </c>
      <c r="G34" s="109">
        <v>636</v>
      </c>
      <c r="H34" s="109">
        <v>255</v>
      </c>
      <c r="I34" s="110"/>
      <c r="J34" s="109">
        <v>25</v>
      </c>
      <c r="K34" s="109">
        <v>665</v>
      </c>
      <c r="L34" s="109">
        <v>472</v>
      </c>
      <c r="M34" s="187"/>
      <c r="N34" s="188"/>
      <c r="O34" s="79"/>
      <c r="P34" s="81"/>
      <c r="Q34" s="79"/>
      <c r="R34" s="117"/>
      <c r="S34" s="184"/>
      <c r="T34" s="117"/>
      <c r="U34" s="124"/>
      <c r="V34" s="125"/>
      <c r="W34" s="117"/>
      <c r="X34" s="117"/>
      <c r="Y34" s="123"/>
    </row>
    <row r="35" spans="1:25" x14ac:dyDescent="0.25">
      <c r="A35" s="194" t="s">
        <v>149</v>
      </c>
      <c r="B35" s="182" t="s">
        <v>150</v>
      </c>
      <c r="C35" s="80"/>
      <c r="D35" s="49"/>
      <c r="E35" s="109">
        <f t="shared" si="1"/>
        <v>5832</v>
      </c>
      <c r="F35" s="109">
        <v>3730</v>
      </c>
      <c r="G35" s="109">
        <v>577</v>
      </c>
      <c r="H35" s="109">
        <v>532</v>
      </c>
      <c r="I35" s="110"/>
      <c r="J35" s="109">
        <v>56</v>
      </c>
      <c r="K35" s="109">
        <v>585</v>
      </c>
      <c r="L35" s="109">
        <v>408</v>
      </c>
      <c r="M35" s="187"/>
      <c r="N35" s="188"/>
      <c r="O35" s="79"/>
      <c r="P35" s="81"/>
      <c r="Q35" s="79"/>
      <c r="R35" s="117"/>
      <c r="S35" s="184"/>
      <c r="T35" s="117"/>
      <c r="U35" s="124"/>
      <c r="V35" s="125"/>
      <c r="W35" s="117"/>
      <c r="X35" s="117"/>
      <c r="Y35" s="123"/>
    </row>
    <row r="36" spans="1:25" x14ac:dyDescent="0.25">
      <c r="A36" s="194" t="s">
        <v>151</v>
      </c>
      <c r="B36" s="182" t="s">
        <v>141</v>
      </c>
      <c r="C36" s="80"/>
      <c r="D36" s="49"/>
      <c r="E36" s="109">
        <f t="shared" si="1"/>
        <v>6061</v>
      </c>
      <c r="F36" s="109">
        <v>3103</v>
      </c>
      <c r="G36" s="109">
        <v>618</v>
      </c>
      <c r="H36" s="109">
        <v>1223</v>
      </c>
      <c r="I36" s="110"/>
      <c r="J36" s="109">
        <v>130</v>
      </c>
      <c r="K36" s="109">
        <v>656</v>
      </c>
      <c r="L36" s="109">
        <v>461</v>
      </c>
      <c r="M36" s="187"/>
      <c r="N36" s="188"/>
      <c r="O36" s="79"/>
      <c r="P36" s="81"/>
      <c r="Q36" s="79"/>
      <c r="R36" s="117"/>
      <c r="S36" s="184"/>
      <c r="T36" s="117"/>
      <c r="U36" s="124"/>
      <c r="V36" s="125"/>
      <c r="W36" s="117"/>
      <c r="X36" s="117"/>
      <c r="Y36" s="123"/>
    </row>
    <row r="37" spans="1:25" x14ac:dyDescent="0.25">
      <c r="A37" s="194" t="s">
        <v>152</v>
      </c>
      <c r="B37" s="182" t="s">
        <v>106</v>
      </c>
      <c r="C37" s="80"/>
      <c r="D37" s="49"/>
      <c r="E37" s="109">
        <f t="shared" si="1"/>
        <v>38445</v>
      </c>
      <c r="F37" s="109">
        <v>16099</v>
      </c>
      <c r="G37" s="109">
        <v>4608</v>
      </c>
      <c r="H37" s="109">
        <v>9394</v>
      </c>
      <c r="I37" s="110"/>
      <c r="J37" s="109">
        <v>892</v>
      </c>
      <c r="K37" s="109">
        <v>4931</v>
      </c>
      <c r="L37" s="109">
        <v>3413</v>
      </c>
      <c r="M37" s="187"/>
      <c r="N37" s="188"/>
      <c r="O37" s="79"/>
      <c r="P37" s="81"/>
      <c r="Q37" s="79"/>
      <c r="R37" s="117"/>
      <c r="S37" s="184"/>
      <c r="T37" s="117"/>
      <c r="U37" s="124"/>
      <c r="V37" s="125"/>
      <c r="W37" s="117"/>
      <c r="X37" s="117"/>
      <c r="Y37" s="123"/>
    </row>
    <row r="38" spans="1:25" x14ac:dyDescent="0.25">
      <c r="A38" s="194" t="s">
        <v>153</v>
      </c>
      <c r="B38" s="182" t="s">
        <v>108</v>
      </c>
      <c r="C38" s="80"/>
      <c r="D38" s="49"/>
      <c r="E38" s="109">
        <f t="shared" si="1"/>
        <v>26588</v>
      </c>
      <c r="F38" s="109">
        <v>14590</v>
      </c>
      <c r="G38" s="109">
        <v>3914</v>
      </c>
      <c r="H38" s="109">
        <v>1832</v>
      </c>
      <c r="I38" s="110"/>
      <c r="J38" s="109">
        <v>144</v>
      </c>
      <c r="K38" s="109">
        <v>3369</v>
      </c>
      <c r="L38" s="109">
        <v>2883</v>
      </c>
      <c r="M38" s="187"/>
      <c r="N38" s="188"/>
      <c r="O38" s="79"/>
      <c r="P38" s="81"/>
      <c r="Q38" s="79"/>
      <c r="R38" s="117"/>
      <c r="S38" s="184"/>
      <c r="T38" s="117"/>
      <c r="U38" s="124"/>
      <c r="V38" s="125"/>
      <c r="W38" s="117"/>
      <c r="X38" s="117"/>
      <c r="Y38" s="123"/>
    </row>
    <row r="39" spans="1:25" x14ac:dyDescent="0.25">
      <c r="A39" s="194" t="s">
        <v>154</v>
      </c>
      <c r="B39" s="182" t="s">
        <v>110</v>
      </c>
      <c r="C39" s="80"/>
      <c r="D39" s="49"/>
      <c r="E39" s="109">
        <f t="shared" si="1"/>
        <v>8633</v>
      </c>
      <c r="F39" s="109">
        <v>4731</v>
      </c>
      <c r="G39" s="109">
        <v>1288</v>
      </c>
      <c r="H39" s="109">
        <v>468</v>
      </c>
      <c r="I39" s="110"/>
      <c r="J39" s="109">
        <v>54</v>
      </c>
      <c r="K39" s="109">
        <v>1245</v>
      </c>
      <c r="L39" s="109">
        <v>901</v>
      </c>
      <c r="M39" s="187"/>
      <c r="N39" s="188"/>
      <c r="O39" s="79"/>
      <c r="P39" s="81"/>
      <c r="Q39" s="79"/>
      <c r="R39" s="117"/>
      <c r="S39" s="184"/>
      <c r="T39" s="117"/>
      <c r="U39" s="124"/>
      <c r="V39" s="125"/>
      <c r="W39" s="117"/>
      <c r="X39" s="117"/>
      <c r="Y39" s="123"/>
    </row>
    <row r="40" spans="1:25" x14ac:dyDescent="0.25">
      <c r="A40" s="194" t="s">
        <v>155</v>
      </c>
      <c r="B40" s="182" t="s">
        <v>148</v>
      </c>
      <c r="C40" s="80"/>
      <c r="D40" s="49"/>
      <c r="E40" s="109">
        <f t="shared" si="1"/>
        <v>3218</v>
      </c>
      <c r="F40" s="109">
        <v>1190</v>
      </c>
      <c r="G40" s="109">
        <v>636</v>
      </c>
      <c r="H40" s="109">
        <v>255</v>
      </c>
      <c r="I40" s="110"/>
      <c r="J40" s="109">
        <v>25</v>
      </c>
      <c r="K40" s="109">
        <v>665</v>
      </c>
      <c r="L40" s="109">
        <v>472</v>
      </c>
      <c r="M40" s="187"/>
      <c r="N40" s="188"/>
      <c r="O40" s="79"/>
      <c r="P40" s="81"/>
      <c r="Q40" s="79"/>
      <c r="R40" s="117"/>
      <c r="S40" s="184"/>
      <c r="T40" s="117"/>
      <c r="U40" s="124"/>
      <c r="V40" s="125"/>
      <c r="W40" s="117"/>
      <c r="X40" s="117"/>
      <c r="Y40" s="123"/>
    </row>
    <row r="41" spans="1:25" x14ac:dyDescent="0.25">
      <c r="A41" s="194" t="s">
        <v>156</v>
      </c>
      <c r="B41" s="182" t="s">
        <v>150</v>
      </c>
      <c r="C41" s="80"/>
      <c r="D41" s="49"/>
      <c r="E41" s="109">
        <f t="shared" si="1"/>
        <v>31040</v>
      </c>
      <c r="F41" s="109">
        <v>19867</v>
      </c>
      <c r="G41" s="109">
        <v>3112</v>
      </c>
      <c r="H41" s="109">
        <v>2775</v>
      </c>
      <c r="I41" s="110"/>
      <c r="J41" s="109">
        <v>290</v>
      </c>
      <c r="K41" s="109">
        <v>3108</v>
      </c>
      <c r="L41" s="109">
        <v>2178</v>
      </c>
      <c r="M41" s="187"/>
      <c r="N41" s="188"/>
      <c r="O41" s="79"/>
      <c r="P41" s="81"/>
      <c r="Q41" s="79"/>
      <c r="R41" s="117"/>
      <c r="S41" s="184"/>
      <c r="T41" s="117"/>
      <c r="U41" s="124"/>
      <c r="V41" s="125"/>
      <c r="W41" s="117"/>
      <c r="X41" s="117"/>
      <c r="Y41" s="123"/>
    </row>
    <row r="42" spans="1:25" x14ac:dyDescent="0.25">
      <c r="A42" s="194" t="s">
        <v>157</v>
      </c>
      <c r="B42" s="182" t="s">
        <v>141</v>
      </c>
      <c r="C42" s="80"/>
      <c r="D42" s="49"/>
      <c r="E42" s="109">
        <f t="shared" si="1"/>
        <v>37298</v>
      </c>
      <c r="F42" s="109">
        <v>17078</v>
      </c>
      <c r="G42" s="109">
        <v>4203</v>
      </c>
      <c r="H42" s="109">
        <v>8407</v>
      </c>
      <c r="I42" s="110"/>
      <c r="J42" s="109">
        <v>906</v>
      </c>
      <c r="K42" s="109">
        <v>4482</v>
      </c>
      <c r="L42" s="109">
        <v>3128</v>
      </c>
      <c r="M42" s="187"/>
      <c r="N42" s="188"/>
      <c r="O42" s="79"/>
      <c r="P42" s="81"/>
      <c r="Q42" s="79"/>
      <c r="R42" s="117"/>
      <c r="S42" s="184"/>
      <c r="T42" s="117"/>
      <c r="U42" s="124"/>
      <c r="V42" s="125"/>
      <c r="W42" s="117"/>
      <c r="X42" s="117"/>
      <c r="Y42" s="123"/>
    </row>
    <row r="43" spans="1:25" x14ac:dyDescent="0.2">
      <c r="A43" s="195" t="s">
        <v>158</v>
      </c>
      <c r="B43" s="182" t="s">
        <v>159</v>
      </c>
      <c r="C43" s="80"/>
      <c r="D43" s="49"/>
      <c r="E43" s="109">
        <f t="shared" si="1"/>
        <v>30875</v>
      </c>
      <c r="F43" s="109">
        <v>13752</v>
      </c>
      <c r="G43" s="109">
        <v>4350</v>
      </c>
      <c r="H43" s="109">
        <v>5187</v>
      </c>
      <c r="I43" s="110"/>
      <c r="J43" s="109">
        <v>524</v>
      </c>
      <c r="K43" s="109">
        <v>4414</v>
      </c>
      <c r="L43" s="109">
        <v>3172</v>
      </c>
      <c r="M43" s="187"/>
      <c r="N43" s="188"/>
      <c r="O43" s="79"/>
      <c r="P43" s="81"/>
      <c r="Q43" s="79"/>
      <c r="R43" s="117"/>
      <c r="S43" s="184"/>
      <c r="T43" s="117"/>
      <c r="U43" s="124"/>
      <c r="V43" s="125"/>
      <c r="W43" s="117"/>
      <c r="X43" s="117"/>
      <c r="Y43" s="123"/>
    </row>
    <row r="44" spans="1:25" x14ac:dyDescent="0.25">
      <c r="A44" s="194" t="s">
        <v>160</v>
      </c>
      <c r="B44" s="182" t="s">
        <v>106</v>
      </c>
      <c r="C44" s="80"/>
      <c r="D44" s="49"/>
      <c r="E44" s="109">
        <f t="shared" si="1"/>
        <v>43207</v>
      </c>
      <c r="F44" s="109">
        <v>18185</v>
      </c>
      <c r="G44" s="109">
        <v>5327</v>
      </c>
      <c r="H44" s="109">
        <v>10071</v>
      </c>
      <c r="I44" s="110"/>
      <c r="J44" s="109">
        <v>954</v>
      </c>
      <c r="K44" s="109">
        <v>5694</v>
      </c>
      <c r="L44" s="109">
        <v>3930</v>
      </c>
      <c r="M44" s="187"/>
      <c r="N44" s="188"/>
      <c r="O44" s="79"/>
      <c r="P44" s="81"/>
      <c r="Q44" s="79"/>
      <c r="R44" s="117"/>
      <c r="S44" s="184"/>
      <c r="T44" s="117"/>
      <c r="U44" s="124"/>
      <c r="V44" s="125"/>
      <c r="W44" s="117"/>
      <c r="X44" s="117"/>
      <c r="Y44" s="123"/>
    </row>
    <row r="45" spans="1:25" x14ac:dyDescent="0.25">
      <c r="A45" s="194" t="s">
        <v>161</v>
      </c>
      <c r="B45" s="182" t="s">
        <v>108</v>
      </c>
      <c r="C45" s="80"/>
      <c r="D45" s="49"/>
      <c r="E45" s="109">
        <f t="shared" si="1"/>
        <v>26588</v>
      </c>
      <c r="F45" s="109">
        <v>14590</v>
      </c>
      <c r="G45" s="109">
        <v>3914</v>
      </c>
      <c r="H45" s="109">
        <v>1832</v>
      </c>
      <c r="I45" s="110"/>
      <c r="J45" s="109">
        <v>144</v>
      </c>
      <c r="K45" s="109">
        <v>3369</v>
      </c>
      <c r="L45" s="109">
        <v>2883</v>
      </c>
      <c r="M45" s="187"/>
      <c r="N45" s="188"/>
      <c r="O45" s="79"/>
      <c r="P45" s="81"/>
      <c r="Q45" s="79"/>
      <c r="R45" s="117"/>
      <c r="S45" s="184"/>
      <c r="T45" s="117"/>
      <c r="U45" s="124"/>
      <c r="V45" s="125"/>
      <c r="W45" s="117"/>
      <c r="X45" s="117"/>
      <c r="Y45" s="123"/>
    </row>
    <row r="46" spans="1:25" x14ac:dyDescent="0.25">
      <c r="A46" s="194" t="s">
        <v>162</v>
      </c>
      <c r="B46" s="182" t="s">
        <v>110</v>
      </c>
      <c r="C46" s="80"/>
      <c r="D46" s="49"/>
      <c r="E46" s="109">
        <f t="shared" si="1"/>
        <v>8633</v>
      </c>
      <c r="F46" s="109">
        <v>4731</v>
      </c>
      <c r="G46" s="109">
        <v>1288</v>
      </c>
      <c r="H46" s="109">
        <v>468</v>
      </c>
      <c r="I46" s="110"/>
      <c r="J46" s="109">
        <v>54</v>
      </c>
      <c r="K46" s="109">
        <v>1245</v>
      </c>
      <c r="L46" s="109">
        <v>901</v>
      </c>
      <c r="M46" s="187"/>
      <c r="N46" s="188"/>
      <c r="O46" s="79"/>
      <c r="P46" s="81"/>
      <c r="Q46" s="79"/>
      <c r="R46" s="117"/>
      <c r="S46" s="184"/>
      <c r="T46" s="117"/>
      <c r="U46" s="124"/>
      <c r="V46" s="125"/>
      <c r="W46" s="117"/>
      <c r="X46" s="117"/>
      <c r="Y46" s="123"/>
    </row>
    <row r="47" spans="1:25" x14ac:dyDescent="0.25">
      <c r="A47" s="194" t="s">
        <v>163</v>
      </c>
      <c r="B47" s="182" t="s">
        <v>164</v>
      </c>
      <c r="C47" s="80"/>
      <c r="D47" s="49"/>
      <c r="E47" s="109">
        <f t="shared" si="1"/>
        <v>15344</v>
      </c>
      <c r="F47" s="109">
        <v>8759</v>
      </c>
      <c r="G47" s="109">
        <v>1414</v>
      </c>
      <c r="H47" s="109">
        <v>2284</v>
      </c>
      <c r="I47" s="110"/>
      <c r="J47" s="109">
        <v>208</v>
      </c>
      <c r="K47" s="109">
        <v>1764</v>
      </c>
      <c r="L47" s="109">
        <v>1123</v>
      </c>
      <c r="M47" s="187"/>
      <c r="N47" s="188"/>
      <c r="O47" s="79"/>
      <c r="P47" s="81"/>
      <c r="Q47" s="79"/>
      <c r="R47" s="117"/>
      <c r="S47" s="184"/>
      <c r="T47" s="117"/>
      <c r="U47" s="124"/>
      <c r="V47" s="125"/>
      <c r="W47" s="117"/>
      <c r="X47" s="117"/>
      <c r="Y47" s="123"/>
    </row>
    <row r="48" spans="1:25" x14ac:dyDescent="0.25">
      <c r="A48" s="194" t="s">
        <v>165</v>
      </c>
      <c r="B48" s="182" t="s">
        <v>166</v>
      </c>
      <c r="C48" s="80"/>
      <c r="D48" s="49"/>
      <c r="E48" s="109">
        <f t="shared" si="1"/>
        <v>205389</v>
      </c>
      <c r="F48" s="109">
        <v>125766</v>
      </c>
      <c r="G48" s="109">
        <v>15981</v>
      </c>
      <c r="H48" s="109">
        <v>33232</v>
      </c>
      <c r="I48" s="110"/>
      <c r="J48" s="109">
        <v>4097</v>
      </c>
      <c r="K48" s="109">
        <v>18099</v>
      </c>
      <c r="L48" s="109">
        <v>12311</v>
      </c>
      <c r="M48" s="187"/>
      <c r="N48" s="188"/>
      <c r="O48" s="79"/>
      <c r="P48" s="81"/>
      <c r="Q48" s="79"/>
      <c r="R48" s="117"/>
      <c r="S48" s="184"/>
      <c r="T48" s="117"/>
      <c r="U48" s="124"/>
      <c r="V48" s="125"/>
      <c r="W48" s="117"/>
      <c r="X48" s="117"/>
      <c r="Y48" s="123"/>
    </row>
    <row r="49" spans="1:25" x14ac:dyDescent="0.25">
      <c r="A49" s="194" t="s">
        <v>167</v>
      </c>
      <c r="B49" s="182" t="s">
        <v>168</v>
      </c>
      <c r="C49" s="80"/>
      <c r="D49" s="49"/>
      <c r="E49" s="109">
        <f t="shared" si="1"/>
        <v>25031</v>
      </c>
      <c r="F49" s="109">
        <v>15395</v>
      </c>
      <c r="G49" s="109">
        <v>2425</v>
      </c>
      <c r="H49" s="109">
        <v>2750</v>
      </c>
      <c r="I49" s="110"/>
      <c r="J49" s="109">
        <v>279</v>
      </c>
      <c r="K49" s="109">
        <v>2671</v>
      </c>
      <c r="L49" s="109">
        <v>1790</v>
      </c>
      <c r="M49" s="187"/>
      <c r="N49" s="188"/>
      <c r="O49" s="79"/>
      <c r="P49" s="81"/>
      <c r="Q49" s="79"/>
      <c r="R49" s="117"/>
      <c r="S49" s="184"/>
      <c r="T49" s="117"/>
      <c r="U49" s="124"/>
      <c r="V49" s="125"/>
      <c r="W49" s="117"/>
      <c r="X49" s="117"/>
      <c r="Y49" s="123"/>
    </row>
    <row r="50" spans="1:25" x14ac:dyDescent="0.25">
      <c r="A50" s="194" t="s">
        <v>169</v>
      </c>
      <c r="B50" s="182" t="s">
        <v>170</v>
      </c>
      <c r="C50" s="80"/>
      <c r="D50" s="49"/>
      <c r="E50" s="109">
        <f t="shared" si="1"/>
        <v>11313</v>
      </c>
      <c r="F50" s="109">
        <v>1723</v>
      </c>
      <c r="G50" s="109">
        <v>2885</v>
      </c>
      <c r="H50" s="109">
        <v>2109</v>
      </c>
      <c r="I50" s="110"/>
      <c r="J50" s="109">
        <v>307</v>
      </c>
      <c r="K50" s="109">
        <v>2681</v>
      </c>
      <c r="L50" s="109">
        <v>1915</v>
      </c>
      <c r="M50" s="187"/>
      <c r="N50" s="188"/>
      <c r="O50" s="79"/>
      <c r="P50" s="81"/>
      <c r="Q50" s="79"/>
      <c r="R50" s="117"/>
      <c r="S50" s="184"/>
      <c r="T50" s="117"/>
      <c r="U50" s="124"/>
      <c r="V50" s="125"/>
      <c r="W50" s="117"/>
      <c r="X50" s="117"/>
      <c r="Y50" s="123"/>
    </row>
    <row r="51" spans="1:25" x14ac:dyDescent="0.25">
      <c r="A51" s="194" t="s">
        <v>171</v>
      </c>
      <c r="B51" s="182" t="s">
        <v>150</v>
      </c>
      <c r="C51" s="80"/>
      <c r="D51" s="49"/>
      <c r="E51" s="109">
        <f t="shared" si="1"/>
        <v>56453</v>
      </c>
      <c r="F51" s="109">
        <v>36086</v>
      </c>
      <c r="G51" s="109">
        <v>5546</v>
      </c>
      <c r="H51" s="109">
        <v>5224</v>
      </c>
      <c r="I51" s="110"/>
      <c r="J51" s="109">
        <v>543</v>
      </c>
      <c r="K51" s="109">
        <v>5658</v>
      </c>
      <c r="L51" s="109">
        <v>3939</v>
      </c>
      <c r="M51" s="187"/>
      <c r="N51" s="188"/>
      <c r="O51" s="79"/>
      <c r="P51" s="81"/>
      <c r="Q51" s="79"/>
      <c r="R51" s="117"/>
      <c r="S51" s="184"/>
      <c r="T51" s="117"/>
      <c r="U51" s="124"/>
      <c r="V51" s="125"/>
      <c r="W51" s="117"/>
      <c r="X51" s="117"/>
      <c r="Y51" s="123"/>
    </row>
    <row r="52" spans="1:25" x14ac:dyDescent="0.25">
      <c r="A52" s="194" t="s">
        <v>173</v>
      </c>
      <c r="B52" s="182" t="s">
        <v>141</v>
      </c>
      <c r="C52" s="80"/>
      <c r="D52" s="49"/>
      <c r="E52" s="109">
        <f t="shared" si="1"/>
        <v>6061</v>
      </c>
      <c r="F52" s="109">
        <v>3103</v>
      </c>
      <c r="G52" s="109">
        <v>618</v>
      </c>
      <c r="H52" s="109">
        <v>1223</v>
      </c>
      <c r="I52" s="110"/>
      <c r="J52" s="109">
        <v>130</v>
      </c>
      <c r="K52" s="109">
        <v>656</v>
      </c>
      <c r="L52" s="109">
        <v>461</v>
      </c>
      <c r="M52" s="187"/>
      <c r="N52" s="188"/>
      <c r="O52" s="79"/>
      <c r="P52" s="81"/>
      <c r="Q52" s="79"/>
      <c r="R52" s="117"/>
      <c r="S52" s="184"/>
      <c r="T52" s="117"/>
      <c r="U52" s="124"/>
      <c r="V52" s="125"/>
      <c r="W52" s="117"/>
      <c r="X52" s="117"/>
      <c r="Y52" s="123"/>
    </row>
    <row r="53" spans="1:25" x14ac:dyDescent="0.25">
      <c r="A53" s="194" t="s">
        <v>174</v>
      </c>
      <c r="B53" s="182" t="s">
        <v>106</v>
      </c>
      <c r="C53" s="80"/>
      <c r="D53" s="49"/>
      <c r="E53" s="109">
        <f t="shared" si="1"/>
        <v>50191</v>
      </c>
      <c r="F53" s="109">
        <v>20667</v>
      </c>
      <c r="G53" s="109">
        <v>5981</v>
      </c>
      <c r="H53" s="109">
        <v>12668</v>
      </c>
      <c r="I53" s="110"/>
      <c r="J53" s="109">
        <v>1209</v>
      </c>
      <c r="K53" s="109">
        <v>6426</v>
      </c>
      <c r="L53" s="109">
        <v>4449</v>
      </c>
      <c r="M53" s="187"/>
      <c r="N53" s="188"/>
      <c r="O53" s="79"/>
      <c r="P53" s="81"/>
      <c r="Q53" s="79"/>
      <c r="R53" s="117"/>
      <c r="S53" s="184"/>
      <c r="T53" s="117"/>
      <c r="U53" s="124"/>
      <c r="V53" s="125"/>
      <c r="W53" s="117"/>
      <c r="X53" s="117"/>
      <c r="Y53" s="123"/>
    </row>
    <row r="54" spans="1:25" x14ac:dyDescent="0.25">
      <c r="A54" s="194" t="s">
        <v>175</v>
      </c>
      <c r="B54" s="182" t="s">
        <v>108</v>
      </c>
      <c r="C54" s="80"/>
      <c r="D54" s="49"/>
      <c r="E54" s="109">
        <f t="shared" si="1"/>
        <v>26588</v>
      </c>
      <c r="F54" s="109">
        <v>14590</v>
      </c>
      <c r="G54" s="109">
        <v>3914</v>
      </c>
      <c r="H54" s="109">
        <v>1832</v>
      </c>
      <c r="I54" s="110"/>
      <c r="J54" s="109">
        <v>144</v>
      </c>
      <c r="K54" s="109">
        <v>3369</v>
      </c>
      <c r="L54" s="109">
        <v>2883</v>
      </c>
      <c r="M54" s="187"/>
      <c r="N54" s="188"/>
      <c r="O54" s="79"/>
      <c r="P54" s="81"/>
      <c r="Q54" s="79"/>
      <c r="R54" s="117"/>
      <c r="S54" s="184"/>
      <c r="T54" s="117"/>
      <c r="U54" s="124"/>
      <c r="V54" s="125"/>
      <c r="W54" s="117"/>
      <c r="X54" s="117"/>
      <c r="Y54" s="123"/>
    </row>
    <row r="55" spans="1:25" x14ac:dyDescent="0.25">
      <c r="A55" s="194" t="s">
        <v>176</v>
      </c>
      <c r="B55" s="182" t="s">
        <v>110</v>
      </c>
      <c r="C55" s="80"/>
      <c r="D55" s="49"/>
      <c r="E55" s="109">
        <f t="shared" si="1"/>
        <v>8633</v>
      </c>
      <c r="F55" s="109">
        <v>4731</v>
      </c>
      <c r="G55" s="109">
        <v>1288</v>
      </c>
      <c r="H55" s="109">
        <v>468</v>
      </c>
      <c r="I55" s="110"/>
      <c r="J55" s="109">
        <v>54</v>
      </c>
      <c r="K55" s="109">
        <v>1245</v>
      </c>
      <c r="L55" s="109">
        <v>901</v>
      </c>
      <c r="M55" s="187"/>
      <c r="N55" s="188"/>
      <c r="O55" s="79"/>
      <c r="P55" s="81"/>
      <c r="Q55" s="79"/>
      <c r="R55" s="117"/>
      <c r="S55" s="184"/>
      <c r="T55" s="117"/>
      <c r="U55" s="124"/>
      <c r="V55" s="125"/>
      <c r="W55" s="117"/>
      <c r="X55" s="117"/>
      <c r="Y55" s="123"/>
    </row>
    <row r="56" spans="1:25" x14ac:dyDescent="0.25">
      <c r="A56" s="194" t="s">
        <v>177</v>
      </c>
      <c r="B56" s="182" t="s">
        <v>148</v>
      </c>
      <c r="C56" s="80"/>
      <c r="D56" s="49"/>
      <c r="E56" s="109">
        <f t="shared" si="1"/>
        <v>3790</v>
      </c>
      <c r="F56" s="109">
        <v>2377</v>
      </c>
      <c r="G56" s="109">
        <v>275</v>
      </c>
      <c r="H56" s="109">
        <v>509</v>
      </c>
      <c r="I56" s="110"/>
      <c r="J56" s="109">
        <v>50</v>
      </c>
      <c r="K56" s="109">
        <v>384</v>
      </c>
      <c r="L56" s="109">
        <v>245</v>
      </c>
      <c r="M56" s="187"/>
      <c r="N56" s="188"/>
      <c r="O56" s="79"/>
      <c r="P56" s="81"/>
      <c r="Q56" s="79"/>
      <c r="R56" s="117"/>
      <c r="S56" s="184"/>
      <c r="T56" s="117"/>
      <c r="U56" s="124"/>
      <c r="V56" s="125"/>
      <c r="W56" s="117"/>
      <c r="X56" s="117"/>
      <c r="Y56" s="123"/>
    </row>
    <row r="57" spans="1:25" x14ac:dyDescent="0.25">
      <c r="A57" s="194" t="s">
        <v>178</v>
      </c>
      <c r="B57" s="182" t="s">
        <v>166</v>
      </c>
      <c r="C57" s="80"/>
      <c r="D57" s="49"/>
      <c r="E57" s="109">
        <f t="shared" si="1"/>
        <v>47908</v>
      </c>
      <c r="F57" s="109">
        <v>13639</v>
      </c>
      <c r="G57" s="109">
        <v>7325</v>
      </c>
      <c r="H57" s="109">
        <v>13693</v>
      </c>
      <c r="I57" s="110"/>
      <c r="J57" s="109">
        <v>1638</v>
      </c>
      <c r="K57" s="109">
        <v>7810</v>
      </c>
      <c r="L57" s="109">
        <v>5441</v>
      </c>
      <c r="M57" s="187"/>
      <c r="N57" s="188"/>
      <c r="O57" s="79"/>
      <c r="P57" s="81"/>
      <c r="Q57" s="79"/>
      <c r="R57" s="117"/>
      <c r="S57" s="184"/>
      <c r="T57" s="117"/>
      <c r="U57" s="124"/>
      <c r="V57" s="125"/>
      <c r="W57" s="117"/>
      <c r="X57" s="117"/>
      <c r="Y57" s="123"/>
    </row>
    <row r="58" spans="1:25" x14ac:dyDescent="0.25">
      <c r="A58" s="194" t="s">
        <v>179</v>
      </c>
      <c r="B58" s="182" t="s">
        <v>150</v>
      </c>
      <c r="C58" s="80"/>
      <c r="D58" s="49"/>
      <c r="E58" s="109">
        <f t="shared" si="1"/>
        <v>35125</v>
      </c>
      <c r="F58" s="109">
        <v>22448</v>
      </c>
      <c r="G58" s="109">
        <v>3482</v>
      </c>
      <c r="H58" s="109">
        <v>3211</v>
      </c>
      <c r="I58" s="110"/>
      <c r="J58" s="109">
        <v>335</v>
      </c>
      <c r="K58" s="109">
        <v>3524</v>
      </c>
      <c r="L58" s="109">
        <v>2460</v>
      </c>
      <c r="M58" s="187"/>
      <c r="N58" s="188"/>
      <c r="O58" s="79"/>
      <c r="P58" s="81"/>
      <c r="Q58" s="79"/>
      <c r="R58" s="117"/>
      <c r="S58" s="184"/>
      <c r="T58" s="117"/>
      <c r="U58" s="124"/>
      <c r="V58" s="125"/>
      <c r="W58" s="117"/>
      <c r="X58" s="117"/>
      <c r="Y58" s="123"/>
    </row>
    <row r="59" spans="1:25" x14ac:dyDescent="0.25">
      <c r="A59" s="194" t="s">
        <v>180</v>
      </c>
      <c r="B59" s="182" t="s">
        <v>141</v>
      </c>
      <c r="C59" s="80"/>
      <c r="D59" s="49"/>
      <c r="E59" s="109">
        <f t="shared" si="1"/>
        <v>37375</v>
      </c>
      <c r="F59" s="109">
        <v>17078</v>
      </c>
      <c r="G59" s="109">
        <v>4237</v>
      </c>
      <c r="H59" s="109">
        <v>8407</v>
      </c>
      <c r="I59" s="110"/>
      <c r="J59" s="109">
        <v>906</v>
      </c>
      <c r="K59" s="109">
        <v>4510</v>
      </c>
      <c r="L59" s="109">
        <v>3143</v>
      </c>
      <c r="M59" s="187"/>
      <c r="N59" s="188"/>
      <c r="O59" s="79"/>
      <c r="P59" s="81"/>
      <c r="Q59" s="79"/>
      <c r="R59" s="117"/>
      <c r="S59" s="184"/>
      <c r="T59" s="117"/>
      <c r="U59" s="124"/>
      <c r="V59" s="125"/>
      <c r="W59" s="117"/>
      <c r="X59" s="117"/>
      <c r="Y59" s="123"/>
    </row>
    <row r="60" spans="1:25" x14ac:dyDescent="0.25">
      <c r="A60" s="194" t="s">
        <v>181</v>
      </c>
      <c r="B60" s="182" t="s">
        <v>182</v>
      </c>
      <c r="C60" s="80"/>
      <c r="D60" s="49"/>
      <c r="E60" s="109">
        <f t="shared" si="1"/>
        <v>29751</v>
      </c>
      <c r="F60" s="109">
        <v>13098</v>
      </c>
      <c r="G60" s="109">
        <v>4248</v>
      </c>
      <c r="H60" s="109">
        <v>5008</v>
      </c>
      <c r="I60" s="110"/>
      <c r="J60" s="109">
        <v>503</v>
      </c>
      <c r="K60" s="109">
        <v>4306</v>
      </c>
      <c r="L60" s="109">
        <v>3091</v>
      </c>
      <c r="M60" s="187"/>
      <c r="N60" s="188"/>
      <c r="O60" s="79"/>
      <c r="P60" s="81"/>
      <c r="Q60" s="79"/>
      <c r="R60" s="117"/>
      <c r="S60" s="184"/>
      <c r="T60" s="117"/>
      <c r="U60" s="124"/>
      <c r="V60" s="125"/>
      <c r="W60" s="117"/>
      <c r="X60" s="117"/>
      <c r="Y60" s="123"/>
    </row>
    <row r="61" spans="1:25" x14ac:dyDescent="0.25">
      <c r="A61" s="194" t="s">
        <v>184</v>
      </c>
      <c r="B61" s="182" t="s">
        <v>106</v>
      </c>
      <c r="C61" s="80"/>
      <c r="D61" s="49"/>
      <c r="E61" s="109">
        <f t="shared" si="1"/>
        <v>53675</v>
      </c>
      <c r="F61" s="109">
        <v>21643</v>
      </c>
      <c r="G61" s="109">
        <v>6371</v>
      </c>
      <c r="H61" s="109">
        <v>13930</v>
      </c>
      <c r="I61" s="110"/>
      <c r="J61" s="109">
        <v>1393</v>
      </c>
      <c r="K61" s="109">
        <v>6947</v>
      </c>
      <c r="L61" s="109">
        <v>4784</v>
      </c>
      <c r="M61" s="187"/>
      <c r="N61" s="188"/>
      <c r="O61" s="79"/>
      <c r="P61" s="81"/>
      <c r="Q61" s="79"/>
      <c r="R61" s="117"/>
      <c r="S61" s="184"/>
      <c r="T61" s="117"/>
      <c r="U61" s="124"/>
      <c r="V61" s="125"/>
      <c r="W61" s="117"/>
      <c r="X61" s="117"/>
      <c r="Y61" s="123"/>
    </row>
    <row r="62" spans="1:25" x14ac:dyDescent="0.25">
      <c r="A62" s="194" t="s">
        <v>183</v>
      </c>
      <c r="B62" s="182" t="s">
        <v>108</v>
      </c>
      <c r="C62" s="80"/>
      <c r="D62" s="49"/>
      <c r="E62" s="109">
        <f t="shared" si="1"/>
        <v>26588</v>
      </c>
      <c r="F62" s="109">
        <v>14590</v>
      </c>
      <c r="G62" s="109">
        <v>3914</v>
      </c>
      <c r="H62" s="109">
        <v>1832</v>
      </c>
      <c r="I62" s="110"/>
      <c r="J62" s="109">
        <v>144</v>
      </c>
      <c r="K62" s="109">
        <v>3369</v>
      </c>
      <c r="L62" s="109">
        <v>2883</v>
      </c>
      <c r="M62" s="187"/>
      <c r="N62" s="188"/>
      <c r="O62" s="79"/>
      <c r="P62" s="81"/>
      <c r="Q62" s="79"/>
      <c r="R62" s="117"/>
      <c r="S62" s="184"/>
      <c r="T62" s="117"/>
      <c r="U62" s="124"/>
      <c r="V62" s="125"/>
      <c r="W62" s="117"/>
      <c r="X62" s="117"/>
      <c r="Y62" s="123"/>
    </row>
    <row r="63" spans="1:25" x14ac:dyDescent="0.25">
      <c r="A63" s="194" t="s">
        <v>185</v>
      </c>
      <c r="B63" s="182" t="s">
        <v>110</v>
      </c>
      <c r="C63" s="80"/>
      <c r="D63" s="49"/>
      <c r="E63" s="109">
        <f t="shared" si="1"/>
        <v>8633</v>
      </c>
      <c r="F63" s="109">
        <v>4731</v>
      </c>
      <c r="G63" s="109">
        <v>1288</v>
      </c>
      <c r="H63" s="109">
        <v>468</v>
      </c>
      <c r="I63" s="110"/>
      <c r="J63" s="109">
        <v>54</v>
      </c>
      <c r="K63" s="109">
        <v>1245</v>
      </c>
      <c r="L63" s="109">
        <v>901</v>
      </c>
      <c r="M63" s="187"/>
      <c r="N63" s="188"/>
      <c r="O63" s="79"/>
      <c r="P63" s="81"/>
      <c r="Q63" s="79"/>
      <c r="R63" s="117"/>
      <c r="S63" s="184"/>
      <c r="T63" s="117"/>
      <c r="U63" s="124"/>
      <c r="V63" s="125"/>
      <c r="W63" s="117"/>
      <c r="X63" s="117"/>
      <c r="Y63" s="123"/>
    </row>
    <row r="64" spans="1:25" x14ac:dyDescent="0.25">
      <c r="A64" s="194" t="s">
        <v>186</v>
      </c>
      <c r="B64" s="182" t="s">
        <v>148</v>
      </c>
      <c r="C64" s="80"/>
      <c r="D64" s="49"/>
      <c r="E64" s="109">
        <f t="shared" si="1"/>
        <v>3218</v>
      </c>
      <c r="F64" s="109">
        <v>1190</v>
      </c>
      <c r="G64" s="109">
        <v>636</v>
      </c>
      <c r="H64" s="109">
        <v>255</v>
      </c>
      <c r="I64" s="110"/>
      <c r="J64" s="109">
        <v>25</v>
      </c>
      <c r="K64" s="109">
        <v>665</v>
      </c>
      <c r="L64" s="109">
        <v>472</v>
      </c>
      <c r="M64" s="187"/>
      <c r="N64" s="188"/>
      <c r="O64" s="79"/>
      <c r="P64" s="81"/>
      <c r="Q64" s="79"/>
      <c r="R64" s="117"/>
      <c r="S64" s="184"/>
      <c r="T64" s="117"/>
      <c r="U64" s="124"/>
      <c r="V64" s="125"/>
      <c r="W64" s="117"/>
      <c r="X64" s="117"/>
      <c r="Y64" s="123"/>
    </row>
    <row r="65" spans="1:25" x14ac:dyDescent="0.25">
      <c r="A65" s="194" t="s">
        <v>187</v>
      </c>
      <c r="B65" s="182" t="s">
        <v>150</v>
      </c>
      <c r="C65" s="80"/>
      <c r="D65" s="49"/>
      <c r="E65" s="109">
        <f t="shared" si="1"/>
        <v>5831</v>
      </c>
      <c r="F65" s="109">
        <v>3729</v>
      </c>
      <c r="G65" s="109">
        <v>577</v>
      </c>
      <c r="H65" s="109">
        <v>532</v>
      </c>
      <c r="I65" s="110"/>
      <c r="J65" s="109">
        <v>56</v>
      </c>
      <c r="K65" s="109">
        <v>585</v>
      </c>
      <c r="L65" s="109">
        <v>408</v>
      </c>
      <c r="M65" s="187"/>
      <c r="N65" s="188"/>
      <c r="O65" s="79"/>
      <c r="P65" s="81"/>
      <c r="Q65" s="79"/>
      <c r="R65" s="117"/>
      <c r="S65" s="184"/>
      <c r="T65" s="117"/>
      <c r="U65" s="124"/>
      <c r="V65" s="125"/>
      <c r="W65" s="117"/>
      <c r="X65" s="117"/>
      <c r="Y65" s="123"/>
    </row>
    <row r="66" spans="1:25" x14ac:dyDescent="0.25">
      <c r="A66" s="194" t="s">
        <v>189</v>
      </c>
      <c r="B66" s="182" t="s">
        <v>141</v>
      </c>
      <c r="C66" s="80"/>
      <c r="D66" s="49"/>
      <c r="E66" s="109">
        <f t="shared" si="1"/>
        <v>6061</v>
      </c>
      <c r="F66" s="109">
        <v>3103</v>
      </c>
      <c r="G66" s="109">
        <v>618</v>
      </c>
      <c r="H66" s="109">
        <v>1223</v>
      </c>
      <c r="I66" s="110"/>
      <c r="J66" s="109">
        <v>130</v>
      </c>
      <c r="K66" s="109">
        <v>656</v>
      </c>
      <c r="L66" s="109">
        <v>461</v>
      </c>
      <c r="M66" s="187"/>
      <c r="N66" s="188"/>
      <c r="O66" s="79"/>
      <c r="P66" s="81"/>
      <c r="Q66" s="79"/>
      <c r="R66" s="117"/>
      <c r="S66" s="184"/>
      <c r="T66" s="117"/>
      <c r="U66" s="124"/>
      <c r="V66" s="125"/>
      <c r="W66" s="117"/>
      <c r="X66" s="117"/>
      <c r="Y66" s="123"/>
    </row>
    <row r="67" spans="1:25" x14ac:dyDescent="0.25">
      <c r="A67" s="194" t="s">
        <v>190</v>
      </c>
      <c r="B67" s="182" t="s">
        <v>106</v>
      </c>
      <c r="C67" s="80"/>
      <c r="D67" s="49"/>
      <c r="E67" s="109">
        <f t="shared" si="1"/>
        <v>62865</v>
      </c>
      <c r="F67" s="109">
        <v>25455</v>
      </c>
      <c r="G67" s="109">
        <v>7528</v>
      </c>
      <c r="H67" s="109">
        <v>16182</v>
      </c>
      <c r="I67" s="110"/>
      <c r="J67" s="109">
        <v>1543</v>
      </c>
      <c r="K67" s="109">
        <v>8094</v>
      </c>
      <c r="L67" s="109">
        <v>5606</v>
      </c>
      <c r="M67" s="187"/>
      <c r="N67" s="188"/>
      <c r="O67" s="79"/>
      <c r="P67" s="81"/>
      <c r="Q67" s="79"/>
      <c r="R67" s="117"/>
      <c r="S67" s="184"/>
      <c r="T67" s="117"/>
      <c r="U67" s="124"/>
      <c r="V67" s="125"/>
      <c r="W67" s="117"/>
      <c r="X67" s="117"/>
      <c r="Y67" s="123"/>
    </row>
    <row r="68" spans="1:25" x14ac:dyDescent="0.25">
      <c r="A68" s="194" t="s">
        <v>191</v>
      </c>
      <c r="B68" s="182" t="s">
        <v>108</v>
      </c>
      <c r="C68" s="80"/>
      <c r="D68" s="49"/>
      <c r="E68" s="109">
        <f t="shared" si="1"/>
        <v>26588</v>
      </c>
      <c r="F68" s="109">
        <v>14590</v>
      </c>
      <c r="G68" s="109">
        <v>3914</v>
      </c>
      <c r="H68" s="109">
        <v>1832</v>
      </c>
      <c r="I68" s="110"/>
      <c r="J68" s="109">
        <v>144</v>
      </c>
      <c r="K68" s="109">
        <v>3369</v>
      </c>
      <c r="L68" s="109">
        <v>2883</v>
      </c>
      <c r="M68" s="187"/>
      <c r="N68" s="188"/>
      <c r="O68" s="79"/>
      <c r="P68" s="81"/>
      <c r="Q68" s="79"/>
      <c r="R68" s="117"/>
      <c r="S68" s="184"/>
      <c r="T68" s="117"/>
      <c r="U68" s="124"/>
      <c r="V68" s="125"/>
      <c r="W68" s="117"/>
      <c r="X68" s="117"/>
      <c r="Y68" s="123"/>
    </row>
    <row r="69" spans="1:25" x14ac:dyDescent="0.25">
      <c r="A69" s="194" t="s">
        <v>192</v>
      </c>
      <c r="B69" s="182" t="s">
        <v>110</v>
      </c>
      <c r="C69" s="80"/>
      <c r="D69" s="49"/>
      <c r="E69" s="109">
        <f t="shared" si="1"/>
        <v>8633</v>
      </c>
      <c r="F69" s="109">
        <v>4731</v>
      </c>
      <c r="G69" s="109">
        <v>1288</v>
      </c>
      <c r="H69" s="109">
        <v>468</v>
      </c>
      <c r="I69" s="110"/>
      <c r="J69" s="109">
        <v>54</v>
      </c>
      <c r="K69" s="109">
        <v>1245</v>
      </c>
      <c r="L69" s="109">
        <v>901</v>
      </c>
      <c r="M69" s="187"/>
      <c r="N69" s="188"/>
      <c r="O69" s="79"/>
      <c r="P69" s="81"/>
      <c r="Q69" s="79"/>
      <c r="R69" s="117"/>
      <c r="S69" s="184"/>
      <c r="T69" s="117"/>
      <c r="U69" s="124"/>
      <c r="V69" s="125"/>
      <c r="W69" s="117"/>
      <c r="X69" s="117"/>
      <c r="Y69" s="123"/>
    </row>
    <row r="70" spans="1:25" x14ac:dyDescent="0.25">
      <c r="A70" s="194" t="s">
        <v>193</v>
      </c>
      <c r="B70" s="182" t="s">
        <v>148</v>
      </c>
      <c r="C70" s="80"/>
      <c r="D70" s="49"/>
      <c r="E70" s="109">
        <f t="shared" si="1"/>
        <v>3218</v>
      </c>
      <c r="F70" s="109">
        <v>1190</v>
      </c>
      <c r="G70" s="109">
        <v>636</v>
      </c>
      <c r="H70" s="109">
        <v>255</v>
      </c>
      <c r="I70" s="110"/>
      <c r="J70" s="109">
        <v>25</v>
      </c>
      <c r="K70" s="109">
        <v>665</v>
      </c>
      <c r="L70" s="109">
        <v>472</v>
      </c>
      <c r="M70" s="187"/>
      <c r="N70" s="188"/>
      <c r="O70" s="79"/>
      <c r="P70" s="81"/>
      <c r="Q70" s="79"/>
      <c r="R70" s="117"/>
      <c r="S70" s="184"/>
      <c r="T70" s="117"/>
      <c r="U70" s="124"/>
      <c r="V70" s="125"/>
      <c r="W70" s="117"/>
      <c r="X70" s="117"/>
      <c r="Y70" s="123"/>
    </row>
    <row r="71" spans="1:25" x14ac:dyDescent="0.25">
      <c r="A71" s="194" t="s">
        <v>194</v>
      </c>
      <c r="B71" s="182" t="s">
        <v>150</v>
      </c>
      <c r="C71" s="80"/>
      <c r="D71" s="49"/>
      <c r="E71" s="109">
        <f t="shared" si="1"/>
        <v>40591</v>
      </c>
      <c r="F71" s="109">
        <v>25864</v>
      </c>
      <c r="G71" s="109">
        <v>3898</v>
      </c>
      <c r="H71" s="109">
        <v>3919</v>
      </c>
      <c r="I71" s="110"/>
      <c r="J71" s="109">
        <v>404</v>
      </c>
      <c r="K71" s="109">
        <v>4085</v>
      </c>
      <c r="L71" s="109">
        <v>2825</v>
      </c>
      <c r="M71" s="187"/>
      <c r="N71" s="188"/>
      <c r="O71" s="79"/>
      <c r="P71" s="81"/>
      <c r="Q71" s="79"/>
      <c r="R71" s="117"/>
      <c r="S71" s="184"/>
      <c r="T71" s="117"/>
      <c r="U71" s="124"/>
      <c r="V71" s="125"/>
      <c r="W71" s="117"/>
      <c r="X71" s="117"/>
      <c r="Y71" s="123"/>
    </row>
    <row r="72" spans="1:25" x14ac:dyDescent="0.25">
      <c r="A72" s="194" t="s">
        <v>195</v>
      </c>
      <c r="B72" s="182" t="s">
        <v>141</v>
      </c>
      <c r="C72" s="80"/>
      <c r="D72" s="49"/>
      <c r="E72" s="109">
        <f t="shared" si="1"/>
        <v>37152</v>
      </c>
      <c r="F72" s="109">
        <v>17078</v>
      </c>
      <c r="G72" s="109">
        <v>4189</v>
      </c>
      <c r="H72" s="109">
        <v>8319</v>
      </c>
      <c r="I72" s="110"/>
      <c r="J72" s="109">
        <v>890</v>
      </c>
      <c r="K72" s="109">
        <v>4453</v>
      </c>
      <c r="L72" s="109">
        <v>3113</v>
      </c>
      <c r="M72" s="187"/>
      <c r="N72" s="188"/>
      <c r="O72" s="79"/>
      <c r="P72" s="81"/>
      <c r="Q72" s="79"/>
      <c r="R72" s="117"/>
      <c r="S72" s="184"/>
      <c r="T72" s="117"/>
      <c r="U72" s="124"/>
      <c r="V72" s="125"/>
      <c r="W72" s="117"/>
      <c r="X72" s="117"/>
      <c r="Y72" s="123"/>
    </row>
    <row r="73" spans="1:25" x14ac:dyDescent="0.25">
      <c r="A73" s="194" t="s">
        <v>196</v>
      </c>
      <c r="B73" s="182" t="s">
        <v>197</v>
      </c>
      <c r="C73" s="80"/>
      <c r="D73" s="49"/>
      <c r="E73" s="109">
        <f t="shared" si="1"/>
        <v>28816</v>
      </c>
      <c r="F73" s="109">
        <v>12545</v>
      </c>
      <c r="G73" s="109">
        <v>4162</v>
      </c>
      <c r="H73" s="109">
        <v>4867</v>
      </c>
      <c r="I73" s="110"/>
      <c r="J73" s="109">
        <v>485</v>
      </c>
      <c r="K73" s="109">
        <v>4216</v>
      </c>
      <c r="L73" s="109">
        <v>3026</v>
      </c>
      <c r="M73" s="187"/>
      <c r="N73" s="188"/>
      <c r="O73" s="79"/>
      <c r="P73" s="81"/>
      <c r="Q73" s="79"/>
      <c r="R73" s="117"/>
      <c r="S73" s="184"/>
      <c r="T73" s="117"/>
      <c r="U73" s="124"/>
      <c r="V73" s="125"/>
      <c r="W73" s="117"/>
      <c r="X73" s="117"/>
      <c r="Y73" s="123"/>
    </row>
    <row r="74" spans="1:25" x14ac:dyDescent="0.25">
      <c r="A74" s="194" t="s">
        <v>198</v>
      </c>
      <c r="B74" s="182" t="s">
        <v>106</v>
      </c>
      <c r="C74" s="80"/>
      <c r="D74" s="49"/>
      <c r="E74" s="109">
        <f t="shared" si="1"/>
        <v>64668</v>
      </c>
      <c r="F74" s="109">
        <v>26149</v>
      </c>
      <c r="G74" s="109">
        <v>7738</v>
      </c>
      <c r="H74" s="109">
        <v>16690</v>
      </c>
      <c r="I74" s="110"/>
      <c r="J74" s="109">
        <v>1591</v>
      </c>
      <c r="K74" s="109">
        <v>8326</v>
      </c>
      <c r="L74" s="109">
        <v>5765</v>
      </c>
      <c r="M74" s="187"/>
      <c r="N74" s="188"/>
      <c r="O74" s="79"/>
      <c r="P74" s="81"/>
      <c r="Q74" s="79"/>
      <c r="R74" s="117"/>
      <c r="S74" s="184"/>
      <c r="T74" s="117"/>
      <c r="U74" s="124"/>
      <c r="V74" s="125"/>
      <c r="W74" s="117"/>
      <c r="X74" s="117"/>
      <c r="Y74" s="123"/>
    </row>
    <row r="75" spans="1:25" x14ac:dyDescent="0.25">
      <c r="A75" s="194" t="s">
        <v>199</v>
      </c>
      <c r="B75" s="182" t="s">
        <v>108</v>
      </c>
      <c r="C75" s="80"/>
      <c r="D75" s="49"/>
      <c r="E75" s="109">
        <f t="shared" ref="E75:E103" si="2">F75+G75+H75+K75+L75</f>
        <v>26588</v>
      </c>
      <c r="F75" s="109">
        <v>14590</v>
      </c>
      <c r="G75" s="109">
        <v>3914</v>
      </c>
      <c r="H75" s="109">
        <v>1832</v>
      </c>
      <c r="I75" s="110"/>
      <c r="J75" s="109">
        <v>144</v>
      </c>
      <c r="K75" s="109">
        <v>3369</v>
      </c>
      <c r="L75" s="109">
        <v>2883</v>
      </c>
      <c r="M75" s="187"/>
      <c r="N75" s="188"/>
      <c r="O75" s="79"/>
      <c r="P75" s="81"/>
      <c r="Q75" s="79"/>
      <c r="R75" s="117"/>
      <c r="S75" s="184"/>
      <c r="T75" s="117"/>
      <c r="U75" s="124"/>
      <c r="V75" s="125"/>
      <c r="W75" s="117"/>
      <c r="X75" s="117"/>
      <c r="Y75" s="123"/>
    </row>
    <row r="76" spans="1:25" x14ac:dyDescent="0.25">
      <c r="A76" s="194" t="s">
        <v>200</v>
      </c>
      <c r="B76" s="182" t="s">
        <v>110</v>
      </c>
      <c r="C76" s="80"/>
      <c r="D76" s="49"/>
      <c r="E76" s="109">
        <f t="shared" si="2"/>
        <v>8633</v>
      </c>
      <c r="F76" s="109">
        <v>4731</v>
      </c>
      <c r="G76" s="109">
        <v>1288</v>
      </c>
      <c r="H76" s="109">
        <v>468</v>
      </c>
      <c r="I76" s="110"/>
      <c r="J76" s="109">
        <v>54</v>
      </c>
      <c r="K76" s="109">
        <v>1245</v>
      </c>
      <c r="L76" s="109">
        <v>901</v>
      </c>
      <c r="M76" s="187"/>
      <c r="N76" s="188"/>
      <c r="O76" s="79"/>
      <c r="P76" s="81"/>
      <c r="Q76" s="79"/>
      <c r="R76" s="117"/>
      <c r="S76" s="184"/>
      <c r="T76" s="117"/>
      <c r="U76" s="124"/>
      <c r="V76" s="125"/>
      <c r="W76" s="117"/>
      <c r="X76" s="117"/>
      <c r="Y76" s="123"/>
    </row>
    <row r="77" spans="1:25" x14ac:dyDescent="0.25">
      <c r="A77" s="194" t="s">
        <v>201</v>
      </c>
      <c r="B77" s="182" t="s">
        <v>148</v>
      </c>
      <c r="C77" s="80"/>
      <c r="D77" s="49"/>
      <c r="E77" s="109">
        <f t="shared" si="2"/>
        <v>3218</v>
      </c>
      <c r="F77" s="109">
        <v>1190</v>
      </c>
      <c r="G77" s="109">
        <v>636</v>
      </c>
      <c r="H77" s="109">
        <v>255</v>
      </c>
      <c r="I77" s="110"/>
      <c r="J77" s="109">
        <v>25</v>
      </c>
      <c r="K77" s="109">
        <v>665</v>
      </c>
      <c r="L77" s="109">
        <v>472</v>
      </c>
      <c r="M77" s="187"/>
      <c r="N77" s="188"/>
      <c r="O77" s="79"/>
      <c r="P77" s="81"/>
      <c r="Q77" s="79"/>
      <c r="R77" s="117"/>
      <c r="S77" s="184"/>
      <c r="T77" s="117"/>
      <c r="U77" s="124"/>
      <c r="V77" s="125"/>
      <c r="W77" s="117"/>
      <c r="X77" s="117"/>
      <c r="Y77" s="123"/>
    </row>
    <row r="78" spans="1:25" x14ac:dyDescent="0.25">
      <c r="A78" s="194" t="s">
        <v>202</v>
      </c>
      <c r="B78" s="182" t="s">
        <v>150</v>
      </c>
      <c r="C78" s="80"/>
      <c r="D78" s="49"/>
      <c r="E78" s="109">
        <f t="shared" si="2"/>
        <v>5831</v>
      </c>
      <c r="F78" s="109">
        <v>3729</v>
      </c>
      <c r="G78" s="109">
        <v>577</v>
      </c>
      <c r="H78" s="109">
        <v>532</v>
      </c>
      <c r="I78" s="110"/>
      <c r="J78" s="109">
        <v>56</v>
      </c>
      <c r="K78" s="109">
        <v>585</v>
      </c>
      <c r="L78" s="109">
        <v>408</v>
      </c>
      <c r="M78" s="187"/>
      <c r="N78" s="188"/>
      <c r="O78" s="79"/>
      <c r="P78" s="81"/>
      <c r="Q78" s="79"/>
      <c r="R78" s="117"/>
      <c r="S78" s="184"/>
      <c r="T78" s="117"/>
      <c r="U78" s="124"/>
      <c r="V78" s="125"/>
      <c r="W78" s="117"/>
      <c r="X78" s="117"/>
      <c r="Y78" s="123"/>
    </row>
    <row r="79" spans="1:25" x14ac:dyDescent="0.25">
      <c r="A79" s="194" t="s">
        <v>195</v>
      </c>
      <c r="B79" s="182" t="s">
        <v>141</v>
      </c>
      <c r="C79" s="80"/>
      <c r="D79" s="49"/>
      <c r="E79" s="109">
        <f t="shared" si="2"/>
        <v>37152</v>
      </c>
      <c r="F79" s="109">
        <v>17078</v>
      </c>
      <c r="G79" s="109">
        <v>4189</v>
      </c>
      <c r="H79" s="109">
        <v>8319</v>
      </c>
      <c r="I79" s="110"/>
      <c r="J79" s="109">
        <v>890</v>
      </c>
      <c r="K79" s="109">
        <v>4453</v>
      </c>
      <c r="L79" s="109">
        <v>3113</v>
      </c>
      <c r="M79" s="187"/>
      <c r="N79" s="188"/>
      <c r="O79" s="79"/>
      <c r="P79" s="81"/>
      <c r="Q79" s="79"/>
      <c r="R79" s="117"/>
      <c r="S79" s="184"/>
      <c r="T79" s="117"/>
      <c r="U79" s="124"/>
      <c r="V79" s="125"/>
      <c r="W79" s="117"/>
      <c r="X79" s="117"/>
      <c r="Y79" s="123"/>
    </row>
    <row r="80" spans="1:25" x14ac:dyDescent="0.25">
      <c r="A80" s="194" t="s">
        <v>203</v>
      </c>
      <c r="B80" s="182" t="s">
        <v>106</v>
      </c>
      <c r="C80" s="80"/>
      <c r="D80" s="49"/>
      <c r="E80" s="109">
        <f t="shared" si="2"/>
        <v>74449</v>
      </c>
      <c r="F80" s="109">
        <v>29868</v>
      </c>
      <c r="G80" s="109">
        <v>8900</v>
      </c>
      <c r="H80" s="109">
        <v>19456</v>
      </c>
      <c r="I80" s="110"/>
      <c r="J80" s="109">
        <v>1858</v>
      </c>
      <c r="K80" s="109">
        <v>9585</v>
      </c>
      <c r="L80" s="109">
        <v>6640</v>
      </c>
      <c r="M80" s="187"/>
      <c r="N80" s="188"/>
      <c r="O80" s="79"/>
      <c r="P80" s="81"/>
      <c r="Q80" s="79"/>
      <c r="R80" s="117"/>
      <c r="S80" s="184"/>
      <c r="T80" s="117"/>
      <c r="U80" s="124"/>
      <c r="V80" s="125"/>
      <c r="W80" s="117"/>
      <c r="X80" s="117"/>
      <c r="Y80" s="123"/>
    </row>
    <row r="81" spans="1:25" x14ac:dyDescent="0.25">
      <c r="A81" s="194" t="s">
        <v>204</v>
      </c>
      <c r="B81" s="182" t="s">
        <v>108</v>
      </c>
      <c r="C81" s="80"/>
      <c r="D81" s="49"/>
      <c r="E81" s="109">
        <f t="shared" si="2"/>
        <v>26588</v>
      </c>
      <c r="F81" s="109">
        <v>14590</v>
      </c>
      <c r="G81" s="109">
        <v>3914</v>
      </c>
      <c r="H81" s="109">
        <v>1832</v>
      </c>
      <c r="I81" s="110"/>
      <c r="J81" s="109">
        <v>144</v>
      </c>
      <c r="K81" s="109">
        <v>3369</v>
      </c>
      <c r="L81" s="109">
        <v>2883</v>
      </c>
      <c r="M81" s="187"/>
      <c r="N81" s="188"/>
      <c r="O81" s="79"/>
      <c r="P81" s="81"/>
      <c r="Q81" s="79"/>
      <c r="R81" s="117"/>
      <c r="S81" s="184"/>
      <c r="T81" s="117"/>
      <c r="U81" s="124"/>
      <c r="V81" s="125"/>
      <c r="W81" s="117"/>
      <c r="X81" s="117"/>
      <c r="Y81" s="123"/>
    </row>
    <row r="82" spans="1:25" x14ac:dyDescent="0.25">
      <c r="A82" s="194" t="s">
        <v>205</v>
      </c>
      <c r="B82" s="182" t="s">
        <v>110</v>
      </c>
      <c r="C82" s="80"/>
      <c r="D82" s="49"/>
      <c r="E82" s="109">
        <f t="shared" si="2"/>
        <v>8633</v>
      </c>
      <c r="F82" s="109">
        <v>4731</v>
      </c>
      <c r="G82" s="109">
        <v>1288</v>
      </c>
      <c r="H82" s="109">
        <v>468</v>
      </c>
      <c r="I82" s="110"/>
      <c r="J82" s="109">
        <v>54</v>
      </c>
      <c r="K82" s="109">
        <v>1245</v>
      </c>
      <c r="L82" s="109">
        <v>901</v>
      </c>
      <c r="M82" s="187"/>
      <c r="N82" s="188"/>
      <c r="O82" s="79"/>
      <c r="P82" s="81"/>
      <c r="Q82" s="79"/>
      <c r="R82" s="117"/>
      <c r="S82" s="184"/>
      <c r="T82" s="117"/>
      <c r="U82" s="124"/>
      <c r="V82" s="125"/>
      <c r="W82" s="117"/>
      <c r="X82" s="117"/>
      <c r="Y82" s="123"/>
    </row>
    <row r="83" spans="1:25" x14ac:dyDescent="0.25">
      <c r="A83" s="194" t="s">
        <v>206</v>
      </c>
      <c r="B83" s="182" t="s">
        <v>148</v>
      </c>
      <c r="C83" s="80"/>
      <c r="D83" s="49"/>
      <c r="E83" s="109">
        <f t="shared" si="2"/>
        <v>3790</v>
      </c>
      <c r="F83" s="109">
        <v>2377</v>
      </c>
      <c r="G83" s="109">
        <v>275</v>
      </c>
      <c r="H83" s="109">
        <v>509</v>
      </c>
      <c r="I83" s="110"/>
      <c r="J83" s="109">
        <v>50</v>
      </c>
      <c r="K83" s="109">
        <v>384</v>
      </c>
      <c r="L83" s="109">
        <v>245</v>
      </c>
      <c r="M83" s="187"/>
      <c r="N83" s="188"/>
      <c r="O83" s="79"/>
      <c r="P83" s="81"/>
      <c r="Q83" s="79"/>
      <c r="R83" s="117"/>
      <c r="S83" s="184"/>
      <c r="T83" s="117"/>
      <c r="U83" s="124"/>
      <c r="V83" s="125"/>
      <c r="W83" s="117"/>
      <c r="X83" s="117"/>
      <c r="Y83" s="123"/>
    </row>
    <row r="84" spans="1:25" x14ac:dyDescent="0.25">
      <c r="A84" s="194" t="s">
        <v>207</v>
      </c>
      <c r="B84" s="182" t="s">
        <v>166</v>
      </c>
      <c r="C84" s="80"/>
      <c r="D84" s="49"/>
      <c r="E84" s="109">
        <f t="shared" si="2"/>
        <v>91607</v>
      </c>
      <c r="F84" s="109">
        <v>25414</v>
      </c>
      <c r="G84" s="109">
        <v>14084</v>
      </c>
      <c r="H84" s="109">
        <v>26542</v>
      </c>
      <c r="I84" s="110"/>
      <c r="J84" s="109">
        <v>3184</v>
      </c>
      <c r="K84" s="109">
        <v>15080</v>
      </c>
      <c r="L84" s="109">
        <v>10487</v>
      </c>
      <c r="M84" s="187"/>
      <c r="N84" s="188"/>
      <c r="O84" s="79"/>
      <c r="P84" s="81"/>
      <c r="Q84" s="79"/>
      <c r="R84" s="117"/>
      <c r="S84" s="185"/>
      <c r="T84" s="117"/>
      <c r="U84" s="124"/>
      <c r="V84" s="183"/>
      <c r="W84" s="117"/>
      <c r="X84" s="117"/>
      <c r="Y84" s="123"/>
    </row>
    <row r="85" spans="1:25" x14ac:dyDescent="0.25">
      <c r="A85" s="194" t="s">
        <v>208</v>
      </c>
      <c r="B85" s="182" t="s">
        <v>150</v>
      </c>
      <c r="C85" s="80"/>
      <c r="D85" s="49"/>
      <c r="E85" s="109">
        <f t="shared" si="2"/>
        <v>35007</v>
      </c>
      <c r="F85" s="109">
        <v>22373</v>
      </c>
      <c r="G85" s="109">
        <v>3468</v>
      </c>
      <c r="H85" s="109">
        <v>3203</v>
      </c>
      <c r="I85" s="110"/>
      <c r="J85" s="109">
        <v>334</v>
      </c>
      <c r="K85" s="109">
        <v>3512</v>
      </c>
      <c r="L85" s="109">
        <v>2451</v>
      </c>
      <c r="M85" s="187"/>
      <c r="N85" s="188"/>
      <c r="O85" s="79"/>
      <c r="P85" s="81"/>
      <c r="Q85" s="79"/>
      <c r="R85" s="117"/>
      <c r="S85" s="185"/>
      <c r="T85" s="117"/>
      <c r="U85" s="124"/>
      <c r="V85" s="183"/>
      <c r="W85" s="117"/>
      <c r="X85" s="117"/>
      <c r="Y85" s="123"/>
    </row>
    <row r="86" spans="1:25" x14ac:dyDescent="0.25">
      <c r="A86" s="194" t="s">
        <v>209</v>
      </c>
      <c r="B86" s="182" t="s">
        <v>141</v>
      </c>
      <c r="C86" s="80"/>
      <c r="D86" s="49"/>
      <c r="E86" s="109">
        <f t="shared" si="2"/>
        <v>37169</v>
      </c>
      <c r="F86" s="109">
        <v>17078</v>
      </c>
      <c r="G86" s="109">
        <v>4185</v>
      </c>
      <c r="H86" s="109">
        <v>8338</v>
      </c>
      <c r="I86" s="110"/>
      <c r="J86" s="109">
        <v>894</v>
      </c>
      <c r="K86" s="109">
        <v>4454</v>
      </c>
      <c r="L86" s="109">
        <v>3114</v>
      </c>
      <c r="M86" s="187"/>
      <c r="N86" s="188"/>
      <c r="O86" s="79"/>
      <c r="P86" s="81"/>
      <c r="Q86" s="79"/>
      <c r="R86" s="117"/>
      <c r="S86" s="185"/>
      <c r="T86" s="117"/>
      <c r="U86" s="124"/>
      <c r="V86" s="183"/>
      <c r="W86" s="117"/>
      <c r="X86" s="117"/>
      <c r="Y86" s="123"/>
    </row>
    <row r="87" spans="1:25" x14ac:dyDescent="0.25">
      <c r="A87" s="194" t="s">
        <v>210</v>
      </c>
      <c r="B87" s="182" t="s">
        <v>211</v>
      </c>
      <c r="C87" s="80"/>
      <c r="D87" s="49"/>
      <c r="E87" s="109">
        <f t="shared" si="2"/>
        <v>31611</v>
      </c>
      <c r="F87" s="109">
        <v>14207</v>
      </c>
      <c r="G87" s="109">
        <v>4427</v>
      </c>
      <c r="H87" s="109">
        <v>5268</v>
      </c>
      <c r="I87" s="110"/>
      <c r="J87" s="109">
        <v>533</v>
      </c>
      <c r="K87" s="109">
        <v>4482</v>
      </c>
      <c r="L87" s="109">
        <v>3227</v>
      </c>
      <c r="M87" s="187"/>
      <c r="N87" s="188"/>
      <c r="O87" s="79"/>
      <c r="P87" s="81"/>
      <c r="Q87" s="79"/>
      <c r="R87" s="117"/>
      <c r="S87" s="185"/>
      <c r="T87" s="117"/>
      <c r="U87" s="124"/>
      <c r="V87" s="183"/>
      <c r="W87" s="117"/>
      <c r="X87" s="117"/>
      <c r="Y87" s="123"/>
    </row>
    <row r="88" spans="1:25" x14ac:dyDescent="0.25">
      <c r="A88" s="194" t="s">
        <v>212</v>
      </c>
      <c r="B88" s="182" t="s">
        <v>106</v>
      </c>
      <c r="C88" s="80"/>
      <c r="D88" s="49"/>
      <c r="E88" s="109">
        <f t="shared" si="2"/>
        <v>77094</v>
      </c>
      <c r="F88" s="109">
        <v>30826</v>
      </c>
      <c r="G88" s="109">
        <v>9231</v>
      </c>
      <c r="H88" s="109">
        <v>20206</v>
      </c>
      <c r="I88" s="110"/>
      <c r="J88" s="109">
        <v>1927</v>
      </c>
      <c r="K88" s="109">
        <v>9944</v>
      </c>
      <c r="L88" s="109">
        <v>6887</v>
      </c>
      <c r="M88" s="187"/>
      <c r="N88" s="188"/>
      <c r="O88" s="79"/>
      <c r="P88" s="81"/>
      <c r="Q88" s="79"/>
      <c r="R88" s="117"/>
      <c r="S88" s="185"/>
      <c r="T88" s="117"/>
      <c r="U88" s="124"/>
      <c r="V88" s="183"/>
      <c r="W88" s="117"/>
      <c r="X88" s="117"/>
      <c r="Y88" s="123"/>
    </row>
    <row r="89" spans="1:25" x14ac:dyDescent="0.25">
      <c r="A89" s="194" t="s">
        <v>213</v>
      </c>
      <c r="B89" s="182" t="s">
        <v>108</v>
      </c>
      <c r="C89" s="80"/>
      <c r="D89" s="49"/>
      <c r="E89" s="109">
        <f t="shared" si="2"/>
        <v>26588</v>
      </c>
      <c r="F89" s="109">
        <v>14590</v>
      </c>
      <c r="G89" s="109">
        <v>3914</v>
      </c>
      <c r="H89" s="109">
        <v>1832</v>
      </c>
      <c r="I89" s="110"/>
      <c r="J89" s="109">
        <v>144</v>
      </c>
      <c r="K89" s="109">
        <v>3369</v>
      </c>
      <c r="L89" s="109">
        <v>2883</v>
      </c>
      <c r="M89" s="187"/>
      <c r="N89" s="188"/>
      <c r="O89" s="79"/>
      <c r="P89" s="81"/>
      <c r="Q89" s="79"/>
      <c r="R89" s="117"/>
      <c r="S89" s="185"/>
      <c r="T89" s="117"/>
      <c r="U89" s="124"/>
      <c r="V89" s="183"/>
      <c r="W89" s="117"/>
      <c r="X89" s="117"/>
      <c r="Y89" s="123"/>
    </row>
    <row r="90" spans="1:25" x14ac:dyDescent="0.25">
      <c r="A90" s="194" t="s">
        <v>214</v>
      </c>
      <c r="B90" s="182" t="s">
        <v>110</v>
      </c>
      <c r="C90" s="80"/>
      <c r="D90" s="49"/>
      <c r="E90" s="109">
        <f t="shared" si="2"/>
        <v>8633</v>
      </c>
      <c r="F90" s="109">
        <v>4731</v>
      </c>
      <c r="G90" s="109">
        <v>1288</v>
      </c>
      <c r="H90" s="109">
        <v>468</v>
      </c>
      <c r="I90" s="110"/>
      <c r="J90" s="109">
        <v>54</v>
      </c>
      <c r="K90" s="109">
        <v>1245</v>
      </c>
      <c r="L90" s="109">
        <v>901</v>
      </c>
      <c r="M90" s="187"/>
      <c r="N90" s="188"/>
      <c r="O90" s="79"/>
      <c r="P90" s="81"/>
      <c r="Q90" s="79"/>
      <c r="R90" s="117"/>
      <c r="S90" s="185"/>
      <c r="T90" s="117"/>
      <c r="U90" s="124"/>
      <c r="V90" s="183"/>
      <c r="W90" s="117"/>
      <c r="X90" s="117"/>
      <c r="Y90" s="123"/>
    </row>
    <row r="91" spans="1:25" x14ac:dyDescent="0.25">
      <c r="A91" s="194" t="s">
        <v>215</v>
      </c>
      <c r="B91" s="182" t="s">
        <v>148</v>
      </c>
      <c r="C91" s="80"/>
      <c r="D91" s="49"/>
      <c r="E91" s="109">
        <f t="shared" si="2"/>
        <v>3218</v>
      </c>
      <c r="F91" s="109">
        <v>1190</v>
      </c>
      <c r="G91" s="109">
        <v>636</v>
      </c>
      <c r="H91" s="109">
        <v>255</v>
      </c>
      <c r="I91" s="110"/>
      <c r="J91" s="109">
        <v>25</v>
      </c>
      <c r="K91" s="109">
        <v>665</v>
      </c>
      <c r="L91" s="109">
        <v>472</v>
      </c>
      <c r="M91" s="187"/>
      <c r="N91" s="188"/>
      <c r="O91" s="79"/>
      <c r="P91" s="81"/>
      <c r="Q91" s="79"/>
      <c r="R91" s="117"/>
      <c r="S91" s="185"/>
      <c r="T91" s="117"/>
      <c r="U91" s="124"/>
      <c r="V91" s="183"/>
      <c r="W91" s="117"/>
      <c r="X91" s="117"/>
      <c r="Y91" s="123"/>
    </row>
    <row r="92" spans="1:25" x14ac:dyDescent="0.25">
      <c r="A92" s="194" t="s">
        <v>216</v>
      </c>
      <c r="B92" s="182" t="s">
        <v>150</v>
      </c>
      <c r="C92" s="80"/>
      <c r="D92" s="49"/>
      <c r="E92" s="109">
        <f t="shared" si="2"/>
        <v>5831</v>
      </c>
      <c r="F92" s="109">
        <v>3729</v>
      </c>
      <c r="G92" s="109">
        <v>577</v>
      </c>
      <c r="H92" s="109">
        <v>532</v>
      </c>
      <c r="I92" s="110"/>
      <c r="J92" s="109">
        <v>56</v>
      </c>
      <c r="K92" s="109">
        <v>585</v>
      </c>
      <c r="L92" s="109">
        <v>408</v>
      </c>
      <c r="M92" s="187"/>
      <c r="N92" s="188"/>
      <c r="O92" s="79"/>
      <c r="P92" s="81"/>
      <c r="Q92" s="79"/>
      <c r="R92" s="117"/>
      <c r="S92" s="185"/>
      <c r="T92" s="117"/>
      <c r="U92" s="124"/>
      <c r="V92" s="183"/>
      <c r="W92" s="117"/>
      <c r="X92" s="117"/>
      <c r="Y92" s="123"/>
    </row>
    <row r="93" spans="1:25" x14ac:dyDescent="0.25">
      <c r="A93" s="194" t="s">
        <v>217</v>
      </c>
      <c r="B93" s="182" t="s">
        <v>141</v>
      </c>
      <c r="C93" s="80"/>
      <c r="D93" s="49"/>
      <c r="E93" s="109">
        <f t="shared" si="2"/>
        <v>37169</v>
      </c>
      <c r="F93" s="109">
        <v>17078</v>
      </c>
      <c r="G93" s="109">
        <v>4185</v>
      </c>
      <c r="H93" s="109">
        <v>8338</v>
      </c>
      <c r="I93" s="110"/>
      <c r="J93" s="109">
        <v>894</v>
      </c>
      <c r="K93" s="109">
        <v>4454</v>
      </c>
      <c r="L93" s="109">
        <v>3114</v>
      </c>
      <c r="M93" s="187"/>
      <c r="N93" s="188"/>
      <c r="O93" s="79"/>
      <c r="P93" s="81"/>
      <c r="Q93" s="79"/>
      <c r="R93" s="117"/>
      <c r="S93" s="185"/>
      <c r="T93" s="117"/>
      <c r="U93" s="124"/>
      <c r="V93" s="183"/>
      <c r="W93" s="117"/>
      <c r="X93" s="117"/>
      <c r="Y93" s="123"/>
    </row>
    <row r="94" spans="1:25" x14ac:dyDescent="0.25">
      <c r="A94" s="194" t="s">
        <v>220</v>
      </c>
      <c r="B94" s="182" t="s">
        <v>219</v>
      </c>
      <c r="C94" s="80"/>
      <c r="D94" s="49"/>
      <c r="E94" s="109">
        <f t="shared" si="2"/>
        <v>125632</v>
      </c>
      <c r="F94" s="109">
        <v>42354</v>
      </c>
      <c r="G94" s="109">
        <v>15372</v>
      </c>
      <c r="H94" s="109">
        <v>33529</v>
      </c>
      <c r="I94" s="110"/>
      <c r="J94" s="109">
        <v>4974</v>
      </c>
      <c r="K94" s="109">
        <v>21362</v>
      </c>
      <c r="L94" s="109">
        <v>13015</v>
      </c>
      <c r="M94" s="187"/>
      <c r="N94" s="188"/>
      <c r="O94" s="79"/>
      <c r="P94" s="81"/>
      <c r="Q94" s="79"/>
      <c r="R94" s="117"/>
      <c r="S94" s="185"/>
      <c r="T94" s="117"/>
      <c r="U94" s="124"/>
      <c r="V94" s="183"/>
      <c r="W94" s="117"/>
      <c r="X94" s="117"/>
      <c r="Y94" s="123"/>
    </row>
    <row r="95" spans="1:25" x14ac:dyDescent="0.25">
      <c r="A95" s="194" t="s">
        <v>222</v>
      </c>
      <c r="B95" s="182" t="s">
        <v>221</v>
      </c>
      <c r="C95" s="80"/>
      <c r="D95" s="49"/>
      <c r="E95" s="109">
        <f t="shared" si="2"/>
        <v>11157</v>
      </c>
      <c r="F95" s="109">
        <v>1048</v>
      </c>
      <c r="G95" s="109">
        <v>1868</v>
      </c>
      <c r="H95" s="109">
        <v>4322</v>
      </c>
      <c r="I95" s="110"/>
      <c r="J95" s="109">
        <v>581</v>
      </c>
      <c r="K95" s="109">
        <v>2327</v>
      </c>
      <c r="L95" s="109">
        <v>1592</v>
      </c>
      <c r="M95" s="187"/>
      <c r="N95" s="188"/>
      <c r="O95" s="79"/>
      <c r="P95" s="81"/>
      <c r="Q95" s="79"/>
      <c r="R95" s="117"/>
      <c r="S95" s="185"/>
      <c r="T95" s="117"/>
      <c r="U95" s="124"/>
      <c r="V95" s="183"/>
      <c r="W95" s="117"/>
      <c r="X95" s="117"/>
      <c r="Y95" s="123"/>
    </row>
    <row r="96" spans="1:25" x14ac:dyDescent="0.25">
      <c r="A96" s="194" t="s">
        <v>223</v>
      </c>
      <c r="B96" s="182" t="s">
        <v>224</v>
      </c>
      <c r="C96" s="80"/>
      <c r="D96" s="49"/>
      <c r="E96" s="109">
        <f t="shared" si="2"/>
        <v>181543</v>
      </c>
      <c r="F96" s="109">
        <v>131691</v>
      </c>
      <c r="G96" s="109">
        <v>10599</v>
      </c>
      <c r="H96" s="109">
        <v>16097</v>
      </c>
      <c r="I96" s="110"/>
      <c r="J96" s="109">
        <v>3682</v>
      </c>
      <c r="K96" s="109">
        <v>14094</v>
      </c>
      <c r="L96" s="109">
        <v>9062</v>
      </c>
      <c r="M96" s="187"/>
      <c r="N96" s="188"/>
      <c r="O96" s="79"/>
      <c r="P96" s="81"/>
      <c r="Q96" s="79"/>
      <c r="R96" s="117"/>
      <c r="S96" s="185"/>
      <c r="T96" s="117"/>
      <c r="U96" s="124"/>
      <c r="V96" s="183"/>
      <c r="W96" s="117"/>
      <c r="X96" s="117"/>
      <c r="Y96" s="123"/>
    </row>
    <row r="97" spans="1:25" x14ac:dyDescent="0.25">
      <c r="A97" s="194" t="s">
        <v>225</v>
      </c>
      <c r="B97" s="182" t="s">
        <v>226</v>
      </c>
      <c r="C97" s="80"/>
      <c r="D97" s="49"/>
      <c r="E97" s="109">
        <f t="shared" si="2"/>
        <v>431870</v>
      </c>
      <c r="F97" s="109">
        <v>309664</v>
      </c>
      <c r="G97" s="109">
        <v>38291</v>
      </c>
      <c r="H97" s="109">
        <v>20735</v>
      </c>
      <c r="I97" s="110"/>
      <c r="J97" s="109">
        <v>1532</v>
      </c>
      <c r="K97" s="109">
        <v>38699</v>
      </c>
      <c r="L97" s="109">
        <v>24481</v>
      </c>
      <c r="M97" s="187"/>
      <c r="N97" s="188"/>
      <c r="O97" s="79"/>
      <c r="P97" s="81"/>
      <c r="Q97" s="79"/>
      <c r="R97" s="117"/>
      <c r="S97" s="185"/>
      <c r="T97" s="117"/>
      <c r="U97" s="124"/>
      <c r="V97" s="183"/>
      <c r="W97" s="117"/>
      <c r="X97" s="117"/>
      <c r="Y97" s="123"/>
    </row>
    <row r="98" spans="1:25" x14ac:dyDescent="0.25">
      <c r="A98" s="194" t="s">
        <v>227</v>
      </c>
      <c r="B98" s="182" t="s">
        <v>228</v>
      </c>
      <c r="C98" s="80"/>
      <c r="D98" s="49"/>
      <c r="E98" s="109">
        <f t="shared" si="2"/>
        <v>141357</v>
      </c>
      <c r="F98" s="109">
        <v>47260</v>
      </c>
      <c r="G98" s="109">
        <v>12009</v>
      </c>
      <c r="H98" s="109">
        <v>42465</v>
      </c>
      <c r="I98" s="110"/>
      <c r="J98" s="109">
        <v>12005</v>
      </c>
      <c r="K98" s="109">
        <v>24014</v>
      </c>
      <c r="L98" s="109">
        <v>15609</v>
      </c>
      <c r="M98" s="187"/>
      <c r="N98" s="188"/>
      <c r="O98" s="79"/>
      <c r="P98" s="81"/>
      <c r="Q98" s="79"/>
      <c r="R98" s="117"/>
      <c r="S98" s="185"/>
      <c r="T98" s="117"/>
      <c r="U98" s="124"/>
      <c r="V98" s="183"/>
      <c r="W98" s="117"/>
      <c r="X98" s="117"/>
      <c r="Y98" s="123"/>
    </row>
    <row r="99" spans="1:25" x14ac:dyDescent="0.25">
      <c r="A99" s="194" t="s">
        <v>229</v>
      </c>
      <c r="B99" s="182" t="s">
        <v>230</v>
      </c>
      <c r="C99" s="80"/>
      <c r="D99" s="49"/>
      <c r="E99" s="109">
        <f t="shared" si="2"/>
        <v>370966</v>
      </c>
      <c r="F99" s="109">
        <v>147063</v>
      </c>
      <c r="G99" s="109">
        <v>32467</v>
      </c>
      <c r="H99" s="109">
        <v>95020</v>
      </c>
      <c r="I99" s="110"/>
      <c r="J99" s="109">
        <v>26015</v>
      </c>
      <c r="K99" s="109">
        <v>58421</v>
      </c>
      <c r="L99" s="109">
        <v>37995</v>
      </c>
      <c r="M99" s="187"/>
      <c r="N99" s="188"/>
      <c r="O99" s="79"/>
      <c r="P99" s="81"/>
      <c r="Q99" s="79"/>
      <c r="R99" s="117"/>
      <c r="S99" s="185"/>
      <c r="T99" s="117"/>
      <c r="U99" s="124"/>
      <c r="V99" s="183"/>
      <c r="W99" s="117"/>
      <c r="X99" s="117"/>
      <c r="Y99" s="123"/>
    </row>
    <row r="100" spans="1:25" ht="18" customHeight="1" x14ac:dyDescent="0.25">
      <c r="A100" s="194" t="s">
        <v>231</v>
      </c>
      <c r="B100" s="182" t="s">
        <v>232</v>
      </c>
      <c r="C100" s="80"/>
      <c r="D100" s="49"/>
      <c r="E100" s="109">
        <f t="shared" si="2"/>
        <v>64312</v>
      </c>
      <c r="F100" s="109">
        <v>24215</v>
      </c>
      <c r="G100" s="109">
        <v>5660</v>
      </c>
      <c r="H100" s="109">
        <v>17416</v>
      </c>
      <c r="I100" s="110"/>
      <c r="J100" s="109">
        <v>4656</v>
      </c>
      <c r="K100" s="109">
        <v>10316</v>
      </c>
      <c r="L100" s="109">
        <v>6705</v>
      </c>
      <c r="M100" s="187"/>
      <c r="N100" s="188"/>
      <c r="O100" s="79"/>
      <c r="P100" s="81"/>
      <c r="Q100" s="79"/>
      <c r="R100" s="117"/>
      <c r="S100" s="185"/>
      <c r="T100" s="117"/>
      <c r="U100" s="124"/>
      <c r="V100" s="183"/>
      <c r="W100" s="117"/>
      <c r="X100" s="117"/>
      <c r="Y100" s="123"/>
    </row>
    <row r="101" spans="1:25" ht="19.5" customHeight="1" x14ac:dyDescent="0.25">
      <c r="A101" s="194" t="s">
        <v>233</v>
      </c>
      <c r="B101" s="182" t="s">
        <v>234</v>
      </c>
      <c r="C101" s="80"/>
      <c r="D101" s="49"/>
      <c r="E101" s="109">
        <f t="shared" si="2"/>
        <v>18899</v>
      </c>
      <c r="F101" s="109">
        <v>13424</v>
      </c>
      <c r="G101" s="109">
        <v>2087</v>
      </c>
      <c r="H101" s="109">
        <v>182</v>
      </c>
      <c r="I101" s="110"/>
      <c r="J101" s="109">
        <v>25</v>
      </c>
      <c r="K101" s="109">
        <v>1894</v>
      </c>
      <c r="L101" s="109">
        <v>1312</v>
      </c>
      <c r="M101" s="187"/>
      <c r="N101" s="188"/>
      <c r="O101" s="79"/>
      <c r="P101" s="81"/>
      <c r="Q101" s="79"/>
      <c r="R101" s="117"/>
      <c r="S101" s="185"/>
      <c r="T101" s="117"/>
      <c r="U101" s="124"/>
      <c r="V101" s="183"/>
      <c r="W101" s="117"/>
      <c r="X101" s="117"/>
      <c r="Y101" s="123"/>
    </row>
    <row r="102" spans="1:25" ht="20.25" customHeight="1" x14ac:dyDescent="0.25">
      <c r="A102" s="194" t="s">
        <v>235</v>
      </c>
      <c r="B102" s="182" t="s">
        <v>236</v>
      </c>
      <c r="C102" s="80"/>
      <c r="D102" s="49"/>
      <c r="E102" s="109">
        <f t="shared" si="2"/>
        <v>48696</v>
      </c>
      <c r="F102" s="109">
        <v>23569</v>
      </c>
      <c r="G102" s="109">
        <v>6001</v>
      </c>
      <c r="H102" s="109">
        <v>8701</v>
      </c>
      <c r="I102" s="110"/>
      <c r="J102" s="109">
        <v>1061</v>
      </c>
      <c r="K102" s="109">
        <v>6983</v>
      </c>
      <c r="L102" s="109">
        <v>3442</v>
      </c>
      <c r="M102" s="187"/>
      <c r="N102" s="188"/>
      <c r="O102" s="79"/>
      <c r="P102" s="81"/>
      <c r="Q102" s="79"/>
      <c r="R102" s="117"/>
      <c r="S102" s="185"/>
      <c r="T102" s="117"/>
      <c r="U102" s="124"/>
      <c r="V102" s="183"/>
      <c r="W102" s="117"/>
      <c r="X102" s="117"/>
      <c r="Y102" s="123"/>
    </row>
    <row r="103" spans="1:25" ht="21" customHeight="1" x14ac:dyDescent="0.25">
      <c r="A103" s="194" t="s">
        <v>237</v>
      </c>
      <c r="B103" s="182" t="s">
        <v>238</v>
      </c>
      <c r="C103" s="80"/>
      <c r="D103" s="49"/>
      <c r="E103" s="109">
        <f t="shared" si="2"/>
        <v>20243</v>
      </c>
      <c r="F103" s="109">
        <v>10328</v>
      </c>
      <c r="G103" s="109">
        <v>3434</v>
      </c>
      <c r="H103" s="109">
        <v>678</v>
      </c>
      <c r="I103" s="110"/>
      <c r="J103" s="109">
        <v>84</v>
      </c>
      <c r="K103" s="109">
        <v>3517</v>
      </c>
      <c r="L103" s="109">
        <v>2286</v>
      </c>
      <c r="M103" s="187"/>
      <c r="N103" s="188"/>
      <c r="O103" s="79"/>
      <c r="P103" s="81"/>
      <c r="Q103" s="79"/>
      <c r="R103" s="117"/>
      <c r="S103" s="185"/>
      <c r="T103" s="117"/>
      <c r="U103" s="124"/>
      <c r="V103" s="183"/>
      <c r="W103" s="117"/>
      <c r="X103" s="117"/>
      <c r="Y103" s="123"/>
    </row>
    <row r="104" spans="1:25" x14ac:dyDescent="0.25">
      <c r="A104" s="197"/>
      <c r="B104" s="49" t="s">
        <v>10</v>
      </c>
      <c r="C104" s="80"/>
      <c r="D104" s="49"/>
      <c r="E104" s="49">
        <f>SUM(E10:E103)</f>
        <v>5156309</v>
      </c>
      <c r="F104" s="49">
        <f>SUM(F10:F103)</f>
        <v>2729494</v>
      </c>
      <c r="G104" s="49">
        <f>SUM(G10:G103)</f>
        <v>562868</v>
      </c>
      <c r="H104" s="49">
        <f>SUM(H10:H103)</f>
        <v>814709</v>
      </c>
      <c r="I104" s="49"/>
      <c r="J104" s="49">
        <f>SUM(J10:J103)</f>
        <v>116920</v>
      </c>
      <c r="K104" s="49">
        <f>SUM(K10:K103)</f>
        <v>631452</v>
      </c>
      <c r="L104" s="49">
        <f>SUM(L10:L103)</f>
        <v>417786</v>
      </c>
      <c r="M104" s="78"/>
      <c r="N104" s="82"/>
      <c r="O104" s="231">
        <f>'прилож.3 к форме 8.1'!F508</f>
        <v>10565348</v>
      </c>
      <c r="P104" s="82"/>
      <c r="Q104" s="231"/>
      <c r="R104" s="117"/>
      <c r="S104" s="210"/>
      <c r="T104" s="117"/>
      <c r="U104" s="124"/>
      <c r="V104" s="79"/>
      <c r="W104" s="117"/>
      <c r="X104" s="117"/>
      <c r="Y104" s="123"/>
    </row>
    <row r="105" spans="1:25" ht="16.5" customHeight="1" x14ac:dyDescent="0.25">
      <c r="A105" s="197"/>
      <c r="B105" s="49" t="s">
        <v>11</v>
      </c>
      <c r="C105" s="49"/>
      <c r="D105" s="121">
        <f>D139/100</f>
        <v>3.5000000000000003E-2</v>
      </c>
      <c r="E105" s="117">
        <f>E104*D105</f>
        <v>180471</v>
      </c>
      <c r="F105" s="49"/>
      <c r="G105" s="49"/>
      <c r="H105" s="49"/>
      <c r="I105" s="49"/>
      <c r="J105" s="49"/>
      <c r="K105" s="49"/>
      <c r="L105" s="49"/>
      <c r="M105" s="78"/>
      <c r="N105" s="78"/>
      <c r="O105" s="79"/>
      <c r="P105" s="78"/>
      <c r="Q105" s="79"/>
      <c r="R105" s="77"/>
      <c r="S105" s="79"/>
      <c r="T105" s="77"/>
      <c r="U105" s="77"/>
      <c r="V105" s="79"/>
      <c r="W105" s="77"/>
      <c r="X105" s="77"/>
      <c r="Y105" s="126">
        <f>Y104*D105</f>
        <v>0</v>
      </c>
    </row>
    <row r="106" spans="1:25" x14ac:dyDescent="0.25">
      <c r="A106" s="197"/>
      <c r="B106" s="49" t="s">
        <v>12</v>
      </c>
      <c r="C106" s="49"/>
      <c r="D106" s="120"/>
      <c r="E106" s="117">
        <f>E104+E105</f>
        <v>5336780</v>
      </c>
      <c r="F106" s="49"/>
      <c r="G106" s="49"/>
      <c r="H106" s="49"/>
      <c r="I106" s="49"/>
      <c r="J106" s="49"/>
      <c r="K106" s="49"/>
      <c r="L106" s="49"/>
      <c r="M106" s="78"/>
      <c r="N106" s="78"/>
      <c r="O106" s="79"/>
      <c r="P106" s="78"/>
      <c r="Q106" s="79"/>
      <c r="R106" s="77"/>
      <c r="S106" s="79"/>
      <c r="T106" s="77"/>
      <c r="U106" s="77"/>
      <c r="V106" s="79"/>
      <c r="W106" s="77"/>
      <c r="X106" s="77"/>
      <c r="Y106" s="93">
        <f>Y104+Y105</f>
        <v>0</v>
      </c>
    </row>
    <row r="107" spans="1:25" x14ac:dyDescent="0.25">
      <c r="A107" s="197"/>
      <c r="B107" s="49"/>
      <c r="C107" s="49"/>
      <c r="D107" s="120"/>
      <c r="E107" s="109"/>
      <c r="F107" s="49"/>
      <c r="G107" s="49"/>
      <c r="H107" s="49"/>
      <c r="I107" s="49"/>
      <c r="J107" s="49"/>
      <c r="K107" s="49"/>
      <c r="L107" s="49"/>
      <c r="M107" s="78"/>
      <c r="N107" s="78"/>
      <c r="O107" s="79"/>
      <c r="P107" s="78"/>
      <c r="Q107" s="79"/>
      <c r="R107" s="77"/>
      <c r="S107" s="79"/>
      <c r="T107" s="77"/>
      <c r="U107" s="77"/>
      <c r="V107" s="79"/>
      <c r="W107" s="77"/>
      <c r="X107" s="77"/>
      <c r="Y107" s="94"/>
    </row>
    <row r="108" spans="1:25" x14ac:dyDescent="0.25">
      <c r="A108" s="197"/>
      <c r="B108" s="49" t="s">
        <v>14</v>
      </c>
      <c r="C108" s="49"/>
      <c r="D108" s="120"/>
      <c r="E108" s="117">
        <f>E106</f>
        <v>5336780</v>
      </c>
      <c r="F108" s="49"/>
      <c r="G108" s="49"/>
      <c r="H108" s="49"/>
      <c r="I108" s="49"/>
      <c r="J108" s="49"/>
      <c r="K108" s="49"/>
      <c r="L108" s="49"/>
      <c r="M108" s="78"/>
      <c r="N108" s="78"/>
      <c r="O108" s="79"/>
      <c r="P108" s="78"/>
      <c r="Q108" s="79"/>
      <c r="R108" s="77"/>
      <c r="S108" s="79"/>
      <c r="T108" s="77"/>
      <c r="U108" s="77"/>
      <c r="V108" s="79"/>
      <c r="W108" s="77"/>
      <c r="X108" s="77"/>
      <c r="Y108" s="93">
        <f>Y106</f>
        <v>0</v>
      </c>
    </row>
    <row r="109" spans="1:25" x14ac:dyDescent="0.25">
      <c r="A109" s="197"/>
      <c r="B109" s="75"/>
      <c r="C109" s="76"/>
      <c r="D109" s="120"/>
      <c r="E109" s="109"/>
      <c r="F109" s="49"/>
      <c r="G109" s="49"/>
      <c r="H109" s="49"/>
      <c r="I109" s="49"/>
      <c r="J109" s="49"/>
      <c r="K109" s="49"/>
      <c r="L109" s="49"/>
      <c r="M109" s="78"/>
      <c r="N109" s="83"/>
      <c r="O109" s="79"/>
      <c r="P109" s="83"/>
      <c r="Q109" s="79"/>
      <c r="R109" s="77"/>
      <c r="S109" s="79"/>
      <c r="T109" s="77"/>
      <c r="U109" s="77"/>
      <c r="V109" s="79"/>
      <c r="W109" s="77"/>
      <c r="X109" s="77"/>
      <c r="Y109" s="94"/>
    </row>
    <row r="110" spans="1:25" x14ac:dyDescent="0.25">
      <c r="A110" s="197"/>
      <c r="B110" s="84" t="s">
        <v>35</v>
      </c>
      <c r="C110" s="85"/>
      <c r="D110" s="120"/>
      <c r="E110" s="109"/>
      <c r="F110" s="49"/>
      <c r="G110" s="49"/>
      <c r="H110" s="49"/>
      <c r="I110" s="49"/>
      <c r="J110" s="49"/>
      <c r="K110" s="49"/>
      <c r="L110" s="49"/>
      <c r="M110" s="78"/>
      <c r="N110" s="86"/>
      <c r="O110" s="79"/>
      <c r="P110" s="86"/>
      <c r="Q110" s="79"/>
      <c r="R110" s="77"/>
      <c r="S110" s="79"/>
      <c r="T110" s="77"/>
      <c r="U110" s="77"/>
      <c r="V110" s="79"/>
      <c r="W110" s="77"/>
      <c r="X110" s="77"/>
      <c r="Y110" s="93"/>
    </row>
    <row r="111" spans="1:25" ht="18.75" customHeight="1" x14ac:dyDescent="0.25">
      <c r="A111" s="197"/>
      <c r="B111" s="107" t="s">
        <v>40</v>
      </c>
      <c r="C111" s="80"/>
      <c r="D111" s="178">
        <f>D140/100</f>
        <v>6.3500000000000001E-2</v>
      </c>
      <c r="E111" s="117">
        <f>E108*D111</f>
        <v>338886</v>
      </c>
      <c r="F111" s="49"/>
      <c r="G111" s="49"/>
      <c r="H111" s="49"/>
      <c r="I111" s="49"/>
      <c r="J111" s="49"/>
      <c r="K111" s="49"/>
      <c r="L111" s="49"/>
      <c r="M111" s="78"/>
      <c r="N111" s="81"/>
      <c r="O111" s="79"/>
      <c r="P111" s="81"/>
      <c r="Q111" s="79"/>
      <c r="R111" s="77"/>
      <c r="S111" s="79"/>
      <c r="T111" s="77"/>
      <c r="U111" s="77"/>
      <c r="V111" s="79"/>
      <c r="W111" s="77"/>
      <c r="X111" s="77"/>
      <c r="Y111" s="126">
        <f>Y108*D111</f>
        <v>0</v>
      </c>
    </row>
    <row r="112" spans="1:25" ht="31.5" customHeight="1" x14ac:dyDescent="0.25">
      <c r="A112" s="197"/>
      <c r="B112" s="48" t="s">
        <v>56</v>
      </c>
      <c r="C112" s="80"/>
      <c r="D112" s="109"/>
      <c r="E112" s="117">
        <f>E106*0.015</f>
        <v>80052</v>
      </c>
      <c r="F112" s="49"/>
      <c r="G112" s="49"/>
      <c r="H112" s="49"/>
      <c r="I112" s="49"/>
      <c r="J112" s="49"/>
      <c r="K112" s="49"/>
      <c r="L112" s="49"/>
      <c r="M112" s="78"/>
      <c r="N112" s="81"/>
      <c r="O112" s="79"/>
      <c r="P112" s="81"/>
      <c r="Q112" s="79"/>
      <c r="R112" s="77"/>
      <c r="S112" s="79"/>
      <c r="T112" s="77"/>
      <c r="U112" s="77"/>
      <c r="V112" s="79"/>
      <c r="W112" s="77"/>
      <c r="X112" s="77"/>
      <c r="Y112" s="126">
        <f>Y106*0.015</f>
        <v>0</v>
      </c>
    </row>
    <row r="113" spans="1:25" ht="24" customHeight="1" x14ac:dyDescent="0.25">
      <c r="A113" s="197"/>
      <c r="B113" s="134" t="s">
        <v>85</v>
      </c>
      <c r="C113" s="80"/>
      <c r="D113" s="49"/>
      <c r="E113" s="109"/>
      <c r="F113" s="49"/>
      <c r="G113" s="49"/>
      <c r="H113" s="49"/>
      <c r="I113" s="49"/>
      <c r="J113" s="49"/>
      <c r="K113" s="49"/>
      <c r="L113" s="49"/>
      <c r="M113" s="78"/>
      <c r="N113" s="81"/>
      <c r="O113" s="79"/>
      <c r="P113" s="81"/>
      <c r="Q113" s="79"/>
      <c r="R113" s="77"/>
      <c r="S113" s="79"/>
      <c r="T113" s="77"/>
      <c r="U113" s="77"/>
      <c r="V113" s="79"/>
      <c r="W113" s="77"/>
      <c r="X113" s="77"/>
      <c r="Y113" s="127">
        <f>'приложение 1 к форме 8.1'!P125</f>
        <v>0</v>
      </c>
    </row>
    <row r="114" spans="1:25" ht="18" customHeight="1" x14ac:dyDescent="0.25">
      <c r="A114" s="197"/>
      <c r="B114" s="133" t="s">
        <v>86</v>
      </c>
      <c r="C114" s="87"/>
      <c r="D114" s="49"/>
      <c r="E114" s="109"/>
      <c r="F114" s="49"/>
      <c r="G114" s="49"/>
      <c r="H114" s="49"/>
      <c r="I114" s="49"/>
      <c r="J114" s="49"/>
      <c r="K114" s="49"/>
      <c r="L114" s="49"/>
      <c r="M114" s="78"/>
      <c r="N114" s="81"/>
      <c r="O114" s="79"/>
      <c r="P114" s="81"/>
      <c r="Q114" s="79"/>
      <c r="R114" s="77"/>
      <c r="S114" s="79"/>
      <c r="T114" s="77"/>
      <c r="U114" s="77"/>
      <c r="V114" s="79"/>
      <c r="W114" s="77"/>
      <c r="X114" s="77"/>
      <c r="Y114" s="127">
        <f>'приложение 2. к форме 8.1'!N28</f>
        <v>0</v>
      </c>
    </row>
    <row r="115" spans="1:25" ht="0.75" hidden="1" customHeight="1" x14ac:dyDescent="0.25">
      <c r="A115" s="197"/>
      <c r="B115" s="40" t="s">
        <v>55</v>
      </c>
      <c r="C115" s="87"/>
      <c r="D115" s="49"/>
      <c r="E115" s="109"/>
      <c r="F115" s="49"/>
      <c r="G115" s="49"/>
      <c r="H115" s="49"/>
      <c r="I115" s="49"/>
      <c r="J115" s="49"/>
      <c r="K115" s="49"/>
      <c r="L115" s="49"/>
      <c r="M115" s="78"/>
      <c r="N115" s="81"/>
      <c r="O115" s="79"/>
      <c r="P115" s="81"/>
      <c r="Q115" s="79"/>
      <c r="R115" s="77"/>
      <c r="S115" s="79"/>
      <c r="T115" s="77"/>
      <c r="U115" s="77"/>
      <c r="V115" s="79"/>
      <c r="W115" s="77"/>
      <c r="X115" s="77"/>
      <c r="Y115" s="132" t="s">
        <v>83</v>
      </c>
    </row>
    <row r="116" spans="1:25" ht="14.25" customHeight="1" x14ac:dyDescent="0.25">
      <c r="A116" s="197"/>
      <c r="B116" s="40" t="s">
        <v>30</v>
      </c>
      <c r="C116" s="87"/>
      <c r="D116" s="49"/>
      <c r="E116" s="109"/>
      <c r="F116" s="49"/>
      <c r="G116" s="49"/>
      <c r="H116" s="49"/>
      <c r="I116" s="49"/>
      <c r="J116" s="49"/>
      <c r="K116" s="49"/>
      <c r="L116" s="49"/>
      <c r="M116" s="78"/>
      <c r="N116" s="81"/>
      <c r="O116" s="79"/>
      <c r="P116" s="81"/>
      <c r="Q116" s="79"/>
      <c r="R116" s="77"/>
      <c r="S116" s="79"/>
      <c r="T116" s="77"/>
      <c r="U116" s="77"/>
      <c r="V116" s="79"/>
      <c r="W116" s="77"/>
      <c r="X116" s="77"/>
      <c r="Y116" s="132" t="s">
        <v>83</v>
      </c>
    </row>
    <row r="117" spans="1:25" ht="18.75" customHeight="1" x14ac:dyDescent="0.25">
      <c r="A117" s="197"/>
      <c r="B117" s="40" t="s">
        <v>34</v>
      </c>
      <c r="C117" s="87"/>
      <c r="D117" s="49"/>
      <c r="E117" s="109"/>
      <c r="F117" s="49"/>
      <c r="G117" s="49"/>
      <c r="H117" s="49"/>
      <c r="I117" s="49"/>
      <c r="J117" s="49"/>
      <c r="K117" s="49"/>
      <c r="L117" s="49"/>
      <c r="M117" s="78"/>
      <c r="N117" s="81"/>
      <c r="O117" s="79"/>
      <c r="P117" s="81"/>
      <c r="Q117" s="79"/>
      <c r="R117" s="77"/>
      <c r="S117" s="79"/>
      <c r="T117" s="77"/>
      <c r="U117" s="77"/>
      <c r="V117" s="79"/>
      <c r="W117" s="77"/>
      <c r="X117" s="77"/>
      <c r="Y117" s="93"/>
    </row>
    <row r="118" spans="1:25" x14ac:dyDescent="0.25">
      <c r="A118" s="197"/>
      <c r="B118" s="49" t="s">
        <v>15</v>
      </c>
      <c r="C118" s="49"/>
      <c r="D118" s="49"/>
      <c r="E118" s="117">
        <f>E108+E111+E112</f>
        <v>5755718</v>
      </c>
      <c r="F118" s="49"/>
      <c r="G118" s="49"/>
      <c r="H118" s="49"/>
      <c r="I118" s="49"/>
      <c r="J118" s="49"/>
      <c r="K118" s="49"/>
      <c r="L118" s="49"/>
      <c r="M118" s="78"/>
      <c r="N118" s="78"/>
      <c r="O118" s="79"/>
      <c r="P118" s="78"/>
      <c r="Q118" s="79"/>
      <c r="R118" s="77"/>
      <c r="S118" s="79"/>
      <c r="T118" s="77"/>
      <c r="U118" s="77"/>
      <c r="V118" s="79"/>
      <c r="W118" s="77"/>
      <c r="X118" s="77"/>
      <c r="Y118" s="93"/>
    </row>
    <row r="119" spans="1:25" x14ac:dyDescent="0.25">
      <c r="A119" s="197"/>
      <c r="B119" s="49"/>
      <c r="C119" s="49"/>
      <c r="D119" s="49"/>
      <c r="E119" s="109"/>
      <c r="F119" s="49"/>
      <c r="G119" s="49"/>
      <c r="H119" s="49"/>
      <c r="I119" s="49"/>
      <c r="J119" s="49"/>
      <c r="K119" s="49"/>
      <c r="L119" s="49"/>
      <c r="M119" s="78"/>
      <c r="N119" s="78"/>
      <c r="O119" s="79"/>
      <c r="P119" s="78"/>
      <c r="Q119" s="79"/>
      <c r="R119" s="77"/>
      <c r="S119" s="79"/>
      <c r="T119" s="77"/>
      <c r="U119" s="77"/>
      <c r="V119" s="79"/>
      <c r="W119" s="77"/>
      <c r="X119" s="77"/>
      <c r="Y119" s="93"/>
    </row>
    <row r="120" spans="1:25" ht="23.25" customHeight="1" x14ac:dyDescent="0.25">
      <c r="A120" s="197"/>
      <c r="B120" s="108" t="s">
        <v>13</v>
      </c>
      <c r="C120" s="128"/>
      <c r="D120" s="122">
        <f>150%/100</f>
        <v>1.4999999999999999E-2</v>
      </c>
      <c r="E120" s="117">
        <f>E118*D120</f>
        <v>86336</v>
      </c>
      <c r="F120" s="49"/>
      <c r="G120" s="49"/>
      <c r="H120" s="49"/>
      <c r="I120" s="49"/>
      <c r="J120" s="49"/>
      <c r="K120" s="49"/>
      <c r="L120" s="49"/>
      <c r="M120" s="78"/>
      <c r="N120" s="81"/>
      <c r="O120" s="79"/>
      <c r="P120" s="81"/>
      <c r="Q120" s="79"/>
      <c r="R120" s="77"/>
      <c r="S120" s="79"/>
      <c r="T120" s="77"/>
      <c r="U120" s="77"/>
      <c r="V120" s="79"/>
      <c r="W120" s="77"/>
      <c r="X120" s="77"/>
      <c r="Y120" s="126">
        <f>Y118*D120</f>
        <v>0</v>
      </c>
    </row>
    <row r="121" spans="1:25" ht="18" customHeight="1" thickBot="1" x14ac:dyDescent="0.3">
      <c r="A121" s="198"/>
      <c r="B121" s="95"/>
      <c r="C121" s="96"/>
      <c r="D121" s="97"/>
      <c r="E121" s="135"/>
      <c r="F121" s="97"/>
      <c r="G121" s="97"/>
      <c r="H121" s="97"/>
      <c r="I121" s="97"/>
      <c r="J121" s="97"/>
      <c r="K121" s="97"/>
      <c r="L121" s="97"/>
      <c r="M121" s="98"/>
      <c r="N121" s="99"/>
      <c r="O121" s="100"/>
      <c r="P121" s="99"/>
      <c r="Q121" s="100"/>
      <c r="R121" s="101"/>
      <c r="S121" s="100"/>
      <c r="T121" s="101"/>
      <c r="U121" s="101"/>
      <c r="V121" s="100"/>
      <c r="W121" s="101"/>
      <c r="X121" s="101"/>
      <c r="Y121" s="102"/>
    </row>
    <row r="122" spans="1:25" x14ac:dyDescent="0.25">
      <c r="A122" s="199"/>
      <c r="B122" s="47" t="s">
        <v>16</v>
      </c>
      <c r="C122" s="47"/>
      <c r="D122" s="47"/>
      <c r="E122" s="136">
        <f>E118+E120</f>
        <v>5842054</v>
      </c>
      <c r="F122" s="47"/>
      <c r="G122" s="47"/>
      <c r="H122" s="47"/>
      <c r="I122" s="47"/>
      <c r="J122" s="47"/>
      <c r="K122" s="47"/>
      <c r="L122" s="47"/>
      <c r="M122" s="71"/>
      <c r="N122" s="71"/>
      <c r="O122" s="72"/>
      <c r="P122" s="71"/>
      <c r="Q122" s="72"/>
      <c r="R122" s="73"/>
      <c r="S122" s="72"/>
      <c r="T122" s="73"/>
      <c r="U122" s="73"/>
      <c r="V122" s="72"/>
      <c r="W122" s="73"/>
      <c r="X122" s="73"/>
      <c r="Y122" s="74">
        <f>Y118+Y120</f>
        <v>0</v>
      </c>
    </row>
    <row r="123" spans="1:25" x14ac:dyDescent="0.25">
      <c r="A123" s="199"/>
      <c r="B123" s="4" t="s">
        <v>17</v>
      </c>
      <c r="C123" s="5"/>
      <c r="D123" s="6"/>
      <c r="E123" s="6"/>
      <c r="F123" s="6"/>
      <c r="G123" s="6"/>
      <c r="H123" s="6"/>
      <c r="I123" s="6"/>
      <c r="J123" s="6"/>
      <c r="K123" s="6"/>
      <c r="L123" s="6"/>
      <c r="M123" s="62"/>
      <c r="N123" s="63"/>
      <c r="O123" s="55"/>
      <c r="P123" s="63"/>
      <c r="Q123" s="55"/>
      <c r="R123" s="7"/>
      <c r="S123" s="55"/>
      <c r="T123" s="7"/>
      <c r="U123" s="7"/>
      <c r="V123" s="55"/>
      <c r="W123" s="7"/>
      <c r="X123" s="7"/>
      <c r="Y123" s="8">
        <f>Y122*0.18</f>
        <v>0</v>
      </c>
    </row>
    <row r="124" spans="1:25" ht="15.75" thickBot="1" x14ac:dyDescent="0.3">
      <c r="A124" s="200"/>
      <c r="B124" s="9" t="s">
        <v>18</v>
      </c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64"/>
      <c r="N124" s="64"/>
      <c r="O124" s="56"/>
      <c r="P124" s="64"/>
      <c r="Q124" s="56"/>
      <c r="R124" s="10"/>
      <c r="S124" s="56"/>
      <c r="T124" s="10"/>
      <c r="U124" s="10"/>
      <c r="V124" s="56"/>
      <c r="W124" s="10"/>
      <c r="X124" s="10"/>
      <c r="Y124" s="11">
        <f>Y122+Y123</f>
        <v>0</v>
      </c>
    </row>
    <row r="125" spans="1:25" x14ac:dyDescent="0.25">
      <c r="A125" s="197"/>
      <c r="B125" s="12" t="s">
        <v>19</v>
      </c>
      <c r="C125" s="13"/>
      <c r="D125" s="13"/>
      <c r="E125" s="13"/>
      <c r="F125" s="13"/>
      <c r="G125" s="13"/>
      <c r="H125" s="13"/>
      <c r="I125" s="13"/>
      <c r="J125" s="13"/>
      <c r="K125" s="13"/>
      <c r="L125" s="13"/>
      <c r="M125" s="65"/>
      <c r="N125" s="65"/>
      <c r="O125" s="57"/>
      <c r="P125" s="65"/>
      <c r="Q125" s="57"/>
      <c r="R125" s="14"/>
      <c r="S125" s="57"/>
      <c r="T125" s="14"/>
      <c r="U125" s="14"/>
      <c r="V125" s="57"/>
      <c r="W125" s="14"/>
      <c r="X125" s="14"/>
      <c r="Y125" s="15">
        <f>Y124</f>
        <v>0</v>
      </c>
    </row>
    <row r="126" spans="1:25" x14ac:dyDescent="0.25">
      <c r="A126" s="201"/>
      <c r="B126" s="12" t="s">
        <v>20</v>
      </c>
      <c r="C126" s="16"/>
      <c r="D126" s="16"/>
      <c r="E126" s="16"/>
      <c r="F126" s="16"/>
      <c r="G126" s="16"/>
      <c r="H126" s="16"/>
      <c r="I126" s="16"/>
      <c r="J126" s="16"/>
      <c r="K126" s="16"/>
      <c r="L126" s="16"/>
      <c r="M126" s="66"/>
      <c r="N126" s="66"/>
      <c r="O126" s="58"/>
      <c r="P126" s="66"/>
      <c r="Q126" s="58"/>
      <c r="R126" s="17"/>
      <c r="S126" s="58"/>
      <c r="T126" s="17"/>
      <c r="U126" s="17"/>
      <c r="V126" s="58"/>
      <c r="W126" s="17"/>
      <c r="X126" s="17"/>
      <c r="Y126" s="18"/>
    </row>
    <row r="127" spans="1:25" ht="15.75" thickBot="1" x14ac:dyDescent="0.3">
      <c r="A127" s="198"/>
      <c r="B127" s="19"/>
      <c r="C127" s="19"/>
      <c r="D127" s="19"/>
      <c r="E127" s="19"/>
      <c r="F127" s="19"/>
      <c r="G127" s="19"/>
      <c r="H127" s="19"/>
      <c r="I127" s="19"/>
      <c r="J127" s="19"/>
      <c r="K127" s="19"/>
      <c r="L127" s="19"/>
      <c r="M127" s="67"/>
      <c r="N127" s="67"/>
      <c r="O127" s="59"/>
      <c r="P127" s="67"/>
      <c r="Q127" s="59"/>
      <c r="R127" s="20"/>
      <c r="S127" s="59"/>
      <c r="T127" s="20"/>
      <c r="U127" s="20"/>
      <c r="V127" s="59"/>
      <c r="W127" s="20"/>
      <c r="X127" s="20"/>
      <c r="Y127" s="21"/>
    </row>
    <row r="128" spans="1:25" ht="36" customHeight="1" x14ac:dyDescent="0.25">
      <c r="A128" s="202"/>
      <c r="B128" s="22"/>
      <c r="C128" s="23"/>
      <c r="D128" s="23"/>
      <c r="E128" s="23"/>
      <c r="F128" s="23"/>
      <c r="G128" s="23"/>
      <c r="H128" s="23"/>
      <c r="I128" s="23"/>
      <c r="J128" s="23"/>
      <c r="K128" s="519"/>
      <c r="L128" s="519"/>
      <c r="M128" s="519"/>
      <c r="N128" s="519"/>
      <c r="O128" s="519"/>
      <c r="P128" s="519"/>
      <c r="Q128" s="519"/>
      <c r="R128" s="519"/>
      <c r="S128" s="519"/>
      <c r="T128" s="519"/>
      <c r="U128" s="519"/>
      <c r="V128" s="519"/>
      <c r="W128" s="519"/>
      <c r="X128" s="519"/>
      <c r="Y128" s="519"/>
    </row>
    <row r="129" spans="1:25" ht="16.5" customHeight="1" x14ac:dyDescent="0.25">
      <c r="B129" s="506"/>
      <c r="C129" s="507"/>
      <c r="D129" s="510" t="s">
        <v>29</v>
      </c>
      <c r="E129" s="515" t="s">
        <v>21</v>
      </c>
      <c r="F129" s="516"/>
      <c r="G129" s="517"/>
      <c r="H129" s="24"/>
      <c r="I129" s="51"/>
      <c r="K129" s="504"/>
      <c r="L129" s="504"/>
      <c r="M129" s="504"/>
      <c r="N129" s="504"/>
      <c r="O129" s="504"/>
      <c r="P129" s="504"/>
      <c r="Q129" s="504"/>
      <c r="R129" s="504"/>
      <c r="S129" s="504"/>
      <c r="T129" s="504"/>
      <c r="U129" s="504"/>
      <c r="V129" s="504"/>
      <c r="W129" s="504"/>
      <c r="X129" s="504"/>
      <c r="Y129" s="504"/>
    </row>
    <row r="130" spans="1:25" ht="21" customHeight="1" x14ac:dyDescent="0.25">
      <c r="B130" s="508"/>
      <c r="C130" s="509"/>
      <c r="D130" s="511"/>
      <c r="E130" s="103">
        <v>2015</v>
      </c>
      <c r="F130" s="103">
        <v>2016</v>
      </c>
      <c r="G130" s="104">
        <v>2017</v>
      </c>
      <c r="H130" s="36"/>
      <c r="I130" s="50"/>
      <c r="J130" s="36"/>
      <c r="K130" s="504"/>
      <c r="L130" s="504"/>
      <c r="M130" s="504"/>
      <c r="N130" s="504"/>
      <c r="O130" s="504"/>
      <c r="P130" s="504"/>
      <c r="Q130" s="504"/>
      <c r="R130" s="504"/>
      <c r="S130" s="504"/>
      <c r="T130" s="504"/>
      <c r="U130" s="504"/>
      <c r="V130" s="504"/>
      <c r="W130" s="504"/>
      <c r="X130" s="504"/>
      <c r="Y130" s="504"/>
    </row>
    <row r="131" spans="1:25" ht="29.25" customHeight="1" x14ac:dyDescent="0.25">
      <c r="B131" s="513" t="s">
        <v>54</v>
      </c>
      <c r="C131" s="514"/>
      <c r="D131" s="25"/>
      <c r="E131" s="26"/>
      <c r="F131" s="26"/>
      <c r="G131" s="26"/>
      <c r="H131" s="37"/>
      <c r="I131" s="37"/>
      <c r="J131" s="37"/>
      <c r="K131" s="30"/>
      <c r="L131" s="37"/>
      <c r="M131" s="68"/>
      <c r="N131" s="68"/>
      <c r="O131" s="60"/>
      <c r="P131" s="68"/>
      <c r="Q131" s="68"/>
    </row>
    <row r="132" spans="1:25" x14ac:dyDescent="0.25">
      <c r="A132" s="202"/>
      <c r="B132" s="27"/>
      <c r="C132" s="28"/>
      <c r="D132" s="28"/>
      <c r="E132" s="28"/>
      <c r="F132" s="3"/>
      <c r="G132" s="3"/>
      <c r="H132" s="3"/>
      <c r="I132" s="3"/>
      <c r="J132" s="3"/>
      <c r="K132" s="3"/>
      <c r="L132" s="3"/>
      <c r="M132" s="69"/>
      <c r="N132" s="69"/>
      <c r="O132" s="69"/>
      <c r="P132" s="69"/>
      <c r="Q132" s="61"/>
      <c r="R132" s="29"/>
      <c r="S132" s="60"/>
      <c r="T132" s="29"/>
      <c r="U132" s="29"/>
      <c r="V132" s="60"/>
      <c r="W132" s="30"/>
      <c r="X132" s="31"/>
    </row>
    <row r="133" spans="1:25" x14ac:dyDescent="0.25">
      <c r="A133" s="203" t="s">
        <v>218</v>
      </c>
      <c r="B133" s="32"/>
      <c r="C133" s="32"/>
      <c r="D133" s="32"/>
      <c r="E133" s="32"/>
      <c r="F133" s="3"/>
      <c r="G133" s="3"/>
      <c r="H133" s="3"/>
      <c r="I133" s="3"/>
      <c r="J133" s="3"/>
      <c r="K133" s="3"/>
      <c r="L133" s="3"/>
      <c r="M133" s="69"/>
      <c r="N133" s="69"/>
      <c r="O133" s="69"/>
      <c r="P133" s="69"/>
      <c r="Q133" s="61"/>
      <c r="R133" s="29"/>
      <c r="S133" s="60"/>
      <c r="T133" s="29"/>
      <c r="U133" s="29"/>
      <c r="V133" s="60"/>
      <c r="W133" s="30"/>
      <c r="X133" s="31"/>
    </row>
    <row r="134" spans="1:25" thickBot="1" x14ac:dyDescent="0.3">
      <c r="A134" s="203"/>
      <c r="B134" s="32"/>
      <c r="C134" s="32"/>
      <c r="D134" s="32"/>
      <c r="E134" s="32"/>
      <c r="F134" s="3"/>
      <c r="G134" s="3"/>
      <c r="H134" s="3"/>
      <c r="I134" s="3"/>
      <c r="J134" s="3"/>
      <c r="K134" s="3"/>
      <c r="L134" s="3"/>
      <c r="M134" s="69"/>
      <c r="N134" s="69"/>
      <c r="O134" s="69"/>
      <c r="P134" s="69"/>
      <c r="Q134" s="61"/>
      <c r="R134" s="29"/>
      <c r="S134" s="60"/>
      <c r="T134" s="29"/>
      <c r="U134" s="29"/>
      <c r="V134" s="60"/>
      <c r="W134" s="30"/>
      <c r="X134" s="31"/>
    </row>
    <row r="135" spans="1:25" ht="14.25" x14ac:dyDescent="0.25">
      <c r="A135" s="204"/>
      <c r="B135" s="42"/>
      <c r="C135" s="42"/>
      <c r="D135" s="43" t="s">
        <v>22</v>
      </c>
      <c r="E135" s="505"/>
      <c r="F135" s="505"/>
      <c r="G135" s="505"/>
      <c r="H135" s="505"/>
      <c r="I135" s="505"/>
      <c r="J135" s="505"/>
      <c r="K135" s="29"/>
      <c r="L135" s="29"/>
      <c r="M135" s="60"/>
      <c r="N135" s="61"/>
      <c r="O135" s="70"/>
      <c r="P135" s="61"/>
    </row>
    <row r="136" spans="1:25" x14ac:dyDescent="0.25">
      <c r="A136" s="205">
        <v>1</v>
      </c>
      <c r="B136" s="34" t="s">
        <v>57</v>
      </c>
      <c r="C136" s="33" t="s">
        <v>23</v>
      </c>
      <c r="D136" s="44" t="e">
        <f>R10/S10</f>
        <v>#DIV/0!</v>
      </c>
      <c r="E136" s="38"/>
      <c r="F136" s="38"/>
      <c r="G136" s="38"/>
      <c r="H136" s="38"/>
      <c r="I136" s="38"/>
      <c r="J136" s="38"/>
      <c r="K136" s="29"/>
      <c r="L136" s="29"/>
      <c r="M136" s="60"/>
      <c r="N136" s="61"/>
      <c r="O136" s="70"/>
      <c r="P136" s="61"/>
    </row>
    <row r="137" spans="1:25" ht="15.75" customHeight="1" x14ac:dyDescent="0.25">
      <c r="A137" s="205">
        <v>2</v>
      </c>
      <c r="B137" s="34" t="s">
        <v>24</v>
      </c>
      <c r="C137" s="33"/>
      <c r="D137" s="111"/>
      <c r="E137" s="502" t="s">
        <v>39</v>
      </c>
      <c r="F137" s="503"/>
      <c r="G137" s="503"/>
      <c r="H137" s="503"/>
      <c r="I137" s="503"/>
      <c r="J137" s="39"/>
      <c r="K137" s="29"/>
      <c r="L137" s="29"/>
      <c r="M137" s="60"/>
      <c r="N137" s="61"/>
      <c r="O137" s="70"/>
      <c r="P137" s="61"/>
    </row>
    <row r="138" spans="1:25" ht="13.5" customHeight="1" x14ac:dyDescent="0.25">
      <c r="A138" s="205">
        <v>3</v>
      </c>
      <c r="B138" s="34" t="s">
        <v>25</v>
      </c>
      <c r="C138" s="33"/>
      <c r="D138" s="112"/>
      <c r="E138" s="502" t="s">
        <v>39</v>
      </c>
      <c r="F138" s="503"/>
      <c r="G138" s="503"/>
      <c r="H138" s="503"/>
      <c r="I138" s="503"/>
      <c r="J138" s="29"/>
      <c r="K138" s="29"/>
      <c r="L138" s="29"/>
      <c r="M138" s="60"/>
      <c r="N138" s="61"/>
      <c r="O138" s="70"/>
      <c r="P138" s="61"/>
    </row>
    <row r="139" spans="1:25" x14ac:dyDescent="0.25">
      <c r="A139" s="205">
        <v>4</v>
      </c>
      <c r="B139" s="34" t="s">
        <v>11</v>
      </c>
      <c r="C139" s="33" t="s">
        <v>27</v>
      </c>
      <c r="D139" s="113">
        <v>3.5</v>
      </c>
      <c r="E139" s="30"/>
      <c r="F139" s="30"/>
      <c r="G139" s="29"/>
      <c r="H139" s="29"/>
      <c r="I139" s="29"/>
      <c r="J139" s="29"/>
      <c r="K139" s="29"/>
      <c r="L139" s="29"/>
      <c r="M139" s="60"/>
      <c r="N139" s="61"/>
      <c r="O139" s="70"/>
      <c r="P139" s="61"/>
    </row>
    <row r="140" spans="1:25" x14ac:dyDescent="0.25">
      <c r="A140" s="205">
        <v>5</v>
      </c>
      <c r="B140" s="34" t="s">
        <v>33</v>
      </c>
      <c r="C140" s="33" t="s">
        <v>27</v>
      </c>
      <c r="D140" s="177">
        <v>6.35</v>
      </c>
      <c r="E140" s="30"/>
      <c r="F140" s="30"/>
      <c r="G140" s="29"/>
      <c r="H140" s="29"/>
      <c r="I140" s="29"/>
      <c r="J140" s="29"/>
      <c r="K140" s="29"/>
      <c r="L140" s="29"/>
      <c r="M140" s="60"/>
      <c r="N140" s="61"/>
      <c r="O140" s="70"/>
      <c r="P140" s="61"/>
    </row>
    <row r="141" spans="1:25" ht="12" customHeight="1" x14ac:dyDescent="0.25">
      <c r="A141" s="205">
        <v>6</v>
      </c>
      <c r="B141" s="34" t="s">
        <v>13</v>
      </c>
      <c r="C141" s="33" t="s">
        <v>27</v>
      </c>
      <c r="D141" s="115">
        <v>1.5</v>
      </c>
      <c r="E141" s="30"/>
      <c r="F141" s="30"/>
      <c r="G141" s="29"/>
      <c r="H141" s="29"/>
      <c r="I141" s="29"/>
      <c r="J141" s="29"/>
      <c r="K141" s="29"/>
      <c r="L141" s="29"/>
      <c r="M141" s="60"/>
      <c r="N141" s="61"/>
      <c r="O141" s="70"/>
      <c r="P141" s="61"/>
    </row>
    <row r="142" spans="1:25" ht="25.5" customHeight="1" x14ac:dyDescent="0.25">
      <c r="A142" s="205">
        <v>7</v>
      </c>
      <c r="B142" s="114" t="s">
        <v>53</v>
      </c>
      <c r="C142" s="33" t="s">
        <v>27</v>
      </c>
      <c r="D142" s="115">
        <v>1.5</v>
      </c>
      <c r="E142" s="30"/>
      <c r="F142" s="30"/>
      <c r="G142" s="29"/>
      <c r="H142" s="29"/>
      <c r="I142" s="29"/>
      <c r="J142" s="29"/>
      <c r="K142" s="29"/>
      <c r="L142" s="29"/>
      <c r="M142" s="60"/>
      <c r="N142" s="61"/>
      <c r="O142" s="70"/>
      <c r="P142" s="61"/>
    </row>
    <row r="143" spans="1:25" ht="16.5" customHeight="1" x14ac:dyDescent="0.25">
      <c r="A143" s="205">
        <v>8</v>
      </c>
      <c r="B143" s="34" t="s">
        <v>26</v>
      </c>
      <c r="C143" s="33" t="s">
        <v>27</v>
      </c>
      <c r="D143" s="118">
        <f>(K10/(G10+J10))*0.85</f>
        <v>0.77290000000000003</v>
      </c>
      <c r="E143" s="502" t="s">
        <v>39</v>
      </c>
      <c r="F143" s="503"/>
      <c r="G143" s="503"/>
      <c r="H143" s="503"/>
      <c r="I143" s="503"/>
      <c r="J143" s="29"/>
      <c r="K143" s="29"/>
      <c r="L143" s="29"/>
      <c r="M143" s="60"/>
      <c r="N143" s="61"/>
      <c r="O143" s="70"/>
      <c r="P143" s="61"/>
    </row>
    <row r="144" spans="1:25" ht="16.5" customHeight="1" thickBot="1" x14ac:dyDescent="0.3">
      <c r="A144" s="206">
        <v>9</v>
      </c>
      <c r="B144" s="45" t="s">
        <v>28</v>
      </c>
      <c r="C144" s="46" t="s">
        <v>27</v>
      </c>
      <c r="D144" s="119">
        <f>IF((L10/(G10+J10))*0.8,0.5,(L10/(G10+J10))*0.8)</f>
        <v>0.5</v>
      </c>
      <c r="E144" s="502" t="s">
        <v>39</v>
      </c>
      <c r="F144" s="503"/>
      <c r="G144" s="503"/>
      <c r="H144" s="503"/>
      <c r="I144" s="503"/>
      <c r="J144" s="29"/>
      <c r="K144" s="29"/>
      <c r="L144" s="29"/>
      <c r="M144" s="60"/>
      <c r="N144" s="61"/>
      <c r="O144" s="70"/>
      <c r="P144" s="61"/>
    </row>
    <row r="145" spans="1:25" x14ac:dyDescent="0.25">
      <c r="A145" s="207"/>
      <c r="B145" s="32"/>
      <c r="C145" s="35"/>
      <c r="D145" s="3"/>
      <c r="E145" s="3"/>
      <c r="P145" s="69"/>
      <c r="Q145" s="61"/>
      <c r="R145" s="30"/>
      <c r="S145" s="61"/>
      <c r="T145" s="29"/>
      <c r="U145" s="29"/>
      <c r="V145" s="60"/>
      <c r="W145" s="29"/>
      <c r="X145" s="29"/>
      <c r="Y145" s="30"/>
    </row>
  </sheetData>
  <mergeCells count="41">
    <mergeCell ref="B1:S1"/>
    <mergeCell ref="A4:A7"/>
    <mergeCell ref="B4:B7"/>
    <mergeCell ref="C4:C7"/>
    <mergeCell ref="D4:D7"/>
    <mergeCell ref="E4:L4"/>
    <mergeCell ref="M4:Y4"/>
    <mergeCell ref="E5:E7"/>
    <mergeCell ref="F5:L5"/>
    <mergeCell ref="M5:M7"/>
    <mergeCell ref="N5:Q5"/>
    <mergeCell ref="R5:R7"/>
    <mergeCell ref="S5:S7"/>
    <mergeCell ref="T5:T7"/>
    <mergeCell ref="B2:S2"/>
    <mergeCell ref="X3:Y3"/>
    <mergeCell ref="B129:C130"/>
    <mergeCell ref="D129:D130"/>
    <mergeCell ref="P6:Q6"/>
    <mergeCell ref="U5:U7"/>
    <mergeCell ref="B131:C131"/>
    <mergeCell ref="E129:G129"/>
    <mergeCell ref="F6:F7"/>
    <mergeCell ref="K128:Y128"/>
    <mergeCell ref="G6:G7"/>
    <mergeCell ref="H6:H7"/>
    <mergeCell ref="Y5:Y7"/>
    <mergeCell ref="V5:V7"/>
    <mergeCell ref="J6:J7"/>
    <mergeCell ref="K6:K7"/>
    <mergeCell ref="I6:I7"/>
    <mergeCell ref="L6:L7"/>
    <mergeCell ref="N6:O6"/>
    <mergeCell ref="W5:W7"/>
    <mergeCell ref="X5:X7"/>
    <mergeCell ref="E144:I144"/>
    <mergeCell ref="K129:Y130"/>
    <mergeCell ref="E137:I137"/>
    <mergeCell ref="E138:I138"/>
    <mergeCell ref="E143:I143"/>
    <mergeCell ref="E135:J135"/>
  </mergeCells>
  <pageMargins left="0" right="0" top="0" bottom="0" header="0" footer="0"/>
  <pageSetup paperSize="9" scale="24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6"/>
  <sheetViews>
    <sheetView showGridLines="0" view="pageBreakPreview" zoomScale="85" zoomScaleNormal="80" zoomScaleSheetLayoutView="85" workbookViewId="0">
      <selection activeCell="D14" sqref="D14"/>
    </sheetView>
  </sheetViews>
  <sheetFormatPr defaultColWidth="8.85546875" defaultRowHeight="12.75" x14ac:dyDescent="0.2"/>
  <cols>
    <col min="1" max="1" width="12.5703125" style="258" customWidth="1"/>
    <col min="2" max="2" width="76.42578125" style="258" customWidth="1"/>
    <col min="3" max="3" width="7" style="258" hidden="1" customWidth="1"/>
    <col min="4" max="4" width="12.5703125" style="258" customWidth="1"/>
    <col min="5" max="5" width="16.42578125" style="258" customWidth="1"/>
    <col min="6" max="7" width="11.7109375" style="258" hidden="1" customWidth="1"/>
    <col min="8" max="8" width="13.7109375" style="258" hidden="1" customWidth="1"/>
    <col min="9" max="9" width="11.7109375" style="258" hidden="1" customWidth="1"/>
    <col min="10" max="11" width="11.7109375" style="258" customWidth="1"/>
    <col min="12" max="13" width="11.7109375" style="258" hidden="1" customWidth="1"/>
    <col min="14" max="15" width="11.7109375" style="258" customWidth="1"/>
    <col min="16" max="16" width="15.42578125" style="258" customWidth="1"/>
    <col min="17" max="17" width="11.7109375" style="258" hidden="1" customWidth="1"/>
    <col min="18" max="18" width="16.28515625" style="258" hidden="1" customWidth="1"/>
    <col min="19" max="21" width="11.7109375" style="258" hidden="1" customWidth="1"/>
    <col min="22" max="23" width="14.42578125" style="258" customWidth="1"/>
    <col min="24" max="24" width="16.5703125" style="258" customWidth="1"/>
    <col min="25" max="26" width="11.7109375" style="258" customWidth="1"/>
    <col min="27" max="27" width="10.140625" style="258" bestFit="1" customWidth="1"/>
    <col min="28" max="16384" width="8.85546875" style="258"/>
  </cols>
  <sheetData>
    <row r="1" spans="1:26" ht="15.75" x14ac:dyDescent="0.25">
      <c r="A1" s="343"/>
      <c r="W1" s="548" t="s">
        <v>866</v>
      </c>
      <c r="X1" s="548"/>
    </row>
    <row r="2" spans="1:26" x14ac:dyDescent="0.2">
      <c r="B2" s="549" t="s">
        <v>809</v>
      </c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  <c r="Q2" s="549"/>
      <c r="R2" s="549"/>
      <c r="S2" s="549"/>
      <c r="T2" s="344"/>
      <c r="U2" s="344"/>
      <c r="V2" s="344"/>
      <c r="W2" s="344"/>
      <c r="X2" s="344"/>
      <c r="Y2" s="344"/>
      <c r="Z2" s="344"/>
    </row>
    <row r="3" spans="1:26" ht="13.5" thickBot="1" x14ac:dyDescent="0.25"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4"/>
      <c r="P3" s="344"/>
      <c r="Q3" s="344"/>
      <c r="R3" s="344"/>
      <c r="S3" s="344"/>
      <c r="T3" s="344"/>
      <c r="U3" s="344"/>
      <c r="V3" s="344"/>
      <c r="W3" s="344"/>
      <c r="X3" s="344" t="s">
        <v>810</v>
      </c>
      <c r="Y3" s="344"/>
      <c r="Z3" s="344"/>
    </row>
    <row r="4" spans="1:26" ht="12.75" customHeight="1" x14ac:dyDescent="0.2">
      <c r="A4" s="550"/>
      <c r="B4" s="552" t="s">
        <v>811</v>
      </c>
      <c r="C4" s="554" t="s">
        <v>812</v>
      </c>
      <c r="D4" s="557" t="s">
        <v>813</v>
      </c>
      <c r="E4" s="558"/>
      <c r="F4" s="558"/>
      <c r="G4" s="558"/>
      <c r="H4" s="558"/>
      <c r="I4" s="558"/>
      <c r="J4" s="558"/>
      <c r="K4" s="558"/>
      <c r="L4" s="558"/>
      <c r="M4" s="558"/>
      <c r="N4" s="345"/>
      <c r="O4" s="346"/>
      <c r="P4" s="559" t="s">
        <v>4</v>
      </c>
      <c r="Q4" s="558"/>
      <c r="R4" s="558"/>
      <c r="S4" s="558"/>
      <c r="T4" s="558"/>
      <c r="U4" s="558"/>
      <c r="V4" s="558"/>
      <c r="W4" s="558"/>
      <c r="X4" s="560"/>
    </row>
    <row r="5" spans="1:26" ht="12.75" customHeight="1" x14ac:dyDescent="0.2">
      <c r="A5" s="551"/>
      <c r="B5" s="553"/>
      <c r="C5" s="555"/>
      <c r="D5" s="561" t="s">
        <v>814</v>
      </c>
      <c r="E5" s="562" t="s">
        <v>5</v>
      </c>
      <c r="F5" s="562"/>
      <c r="G5" s="562"/>
      <c r="H5" s="562"/>
      <c r="I5" s="562"/>
      <c r="J5" s="562"/>
      <c r="K5" s="562"/>
      <c r="L5" s="562"/>
      <c r="M5" s="562"/>
      <c r="N5" s="347"/>
      <c r="O5" s="348"/>
      <c r="P5" s="563" t="s">
        <v>50</v>
      </c>
      <c r="Q5" s="547" t="s">
        <v>6</v>
      </c>
      <c r="R5" s="547" t="s">
        <v>815</v>
      </c>
      <c r="S5" s="547" t="s">
        <v>816</v>
      </c>
      <c r="T5" s="547" t="s">
        <v>817</v>
      </c>
      <c r="U5" s="547" t="s">
        <v>8</v>
      </c>
      <c r="V5" s="547" t="s">
        <v>46</v>
      </c>
      <c r="W5" s="547" t="s">
        <v>47</v>
      </c>
      <c r="X5" s="566" t="s">
        <v>818</v>
      </c>
    </row>
    <row r="6" spans="1:26" ht="15" customHeight="1" x14ac:dyDescent="0.2">
      <c r="A6" s="551"/>
      <c r="B6" s="553"/>
      <c r="C6" s="555"/>
      <c r="D6" s="561"/>
      <c r="E6" s="567" t="s">
        <v>43</v>
      </c>
      <c r="F6" s="567" t="s">
        <v>819</v>
      </c>
      <c r="G6" s="567"/>
      <c r="H6" s="567"/>
      <c r="I6" s="567" t="s">
        <v>820</v>
      </c>
      <c r="J6" s="567" t="s">
        <v>46</v>
      </c>
      <c r="K6" s="567" t="s">
        <v>47</v>
      </c>
      <c r="L6" s="567" t="s">
        <v>11</v>
      </c>
      <c r="M6" s="567" t="s">
        <v>821</v>
      </c>
      <c r="N6" s="567" t="s">
        <v>822</v>
      </c>
      <c r="O6" s="573" t="s">
        <v>823</v>
      </c>
      <c r="P6" s="563"/>
      <c r="Q6" s="547"/>
      <c r="R6" s="547"/>
      <c r="S6" s="547"/>
      <c r="T6" s="547"/>
      <c r="U6" s="547"/>
      <c r="V6" s="547"/>
      <c r="W6" s="547"/>
      <c r="X6" s="566"/>
    </row>
    <row r="7" spans="1:26" ht="91.5" customHeight="1" thickBot="1" x14ac:dyDescent="0.25">
      <c r="A7" s="551"/>
      <c r="B7" s="553"/>
      <c r="C7" s="556"/>
      <c r="D7" s="561"/>
      <c r="E7" s="567"/>
      <c r="F7" s="349" t="s">
        <v>824</v>
      </c>
      <c r="G7" s="349" t="s">
        <v>825</v>
      </c>
      <c r="H7" s="349" t="s">
        <v>826</v>
      </c>
      <c r="I7" s="567"/>
      <c r="J7" s="567"/>
      <c r="K7" s="567"/>
      <c r="L7" s="567"/>
      <c r="M7" s="567"/>
      <c r="N7" s="567"/>
      <c r="O7" s="573"/>
      <c r="P7" s="563"/>
      <c r="Q7" s="547"/>
      <c r="R7" s="547"/>
      <c r="S7" s="547"/>
      <c r="T7" s="547"/>
      <c r="U7" s="547"/>
      <c r="V7" s="547"/>
      <c r="W7" s="547"/>
      <c r="X7" s="566"/>
    </row>
    <row r="8" spans="1:26" ht="13.5" thickBot="1" x14ac:dyDescent="0.25">
      <c r="A8" s="350">
        <v>1</v>
      </c>
      <c r="B8" s="351">
        <v>2</v>
      </c>
      <c r="C8" s="352"/>
      <c r="D8" s="353">
        <v>3</v>
      </c>
      <c r="E8" s="354">
        <v>4</v>
      </c>
      <c r="F8" s="354"/>
      <c r="G8" s="354"/>
      <c r="H8" s="354"/>
      <c r="I8" s="354"/>
      <c r="J8" s="354">
        <v>5</v>
      </c>
      <c r="K8" s="354">
        <v>6</v>
      </c>
      <c r="L8" s="354"/>
      <c r="M8" s="354"/>
      <c r="N8" s="354">
        <v>7</v>
      </c>
      <c r="O8" s="355">
        <v>8</v>
      </c>
      <c r="P8" s="356">
        <v>9</v>
      </c>
      <c r="Q8" s="357"/>
      <c r="R8" s="357"/>
      <c r="S8" s="357"/>
      <c r="T8" s="357"/>
      <c r="U8" s="357"/>
      <c r="V8" s="357">
        <v>10</v>
      </c>
      <c r="W8" s="357">
        <v>11</v>
      </c>
      <c r="X8" s="357">
        <v>12</v>
      </c>
    </row>
    <row r="9" spans="1:26" ht="19.5" customHeight="1" thickBot="1" x14ac:dyDescent="0.25">
      <c r="A9" s="358" t="s">
        <v>778</v>
      </c>
      <c r="B9" s="574" t="s">
        <v>827</v>
      </c>
      <c r="C9" s="359">
        <v>3</v>
      </c>
      <c r="D9" s="360"/>
      <c r="E9" s="361"/>
      <c r="F9" s="361"/>
      <c r="G9" s="361"/>
      <c r="H9" s="361"/>
      <c r="I9" s="361"/>
      <c r="J9" s="361"/>
      <c r="K9" s="361"/>
      <c r="L9" s="361"/>
      <c r="M9" s="361"/>
      <c r="N9" s="361"/>
      <c r="O9" s="362"/>
      <c r="P9" s="363"/>
      <c r="Q9" s="361"/>
      <c r="R9" s="361"/>
      <c r="S9" s="361"/>
      <c r="T9" s="361"/>
      <c r="U9" s="361"/>
      <c r="V9" s="361"/>
      <c r="W9" s="361"/>
      <c r="X9" s="362"/>
    </row>
    <row r="10" spans="1:26" ht="18" customHeight="1" x14ac:dyDescent="0.2">
      <c r="A10" s="364" t="s">
        <v>779</v>
      </c>
      <c r="B10" s="575"/>
      <c r="C10" s="365"/>
      <c r="D10" s="366"/>
      <c r="E10" s="367"/>
      <c r="F10" s="367"/>
      <c r="G10" s="367"/>
      <c r="H10" s="367"/>
      <c r="I10" s="367"/>
      <c r="J10" s="367"/>
      <c r="K10" s="367"/>
      <c r="L10" s="367"/>
      <c r="M10" s="367"/>
      <c r="N10" s="367"/>
      <c r="O10" s="368"/>
      <c r="P10" s="369"/>
      <c r="Q10" s="367"/>
      <c r="R10" s="367"/>
      <c r="S10" s="367"/>
      <c r="T10" s="367"/>
      <c r="U10" s="367"/>
      <c r="V10" s="367"/>
      <c r="W10" s="367"/>
      <c r="X10" s="368"/>
    </row>
    <row r="11" spans="1:26" x14ac:dyDescent="0.2">
      <c r="A11" s="370" t="s">
        <v>828</v>
      </c>
      <c r="B11" s="371" t="s">
        <v>829</v>
      </c>
      <c r="C11" s="372"/>
      <c r="D11" s="373">
        <f>E11+J11+K11+O11</f>
        <v>344570</v>
      </c>
      <c r="E11" s="374">
        <v>165599</v>
      </c>
      <c r="F11" s="374"/>
      <c r="G11" s="374"/>
      <c r="H11" s="374"/>
      <c r="I11" s="374"/>
      <c r="J11" s="374">
        <v>107639</v>
      </c>
      <c r="K11" s="374">
        <v>66240</v>
      </c>
      <c r="L11" s="374"/>
      <c r="M11" s="374"/>
      <c r="N11" s="374">
        <v>3941.34</v>
      </c>
      <c r="O11" s="375">
        <f>(E11+J11+K11)*0.015</f>
        <v>5092</v>
      </c>
      <c r="P11" s="376"/>
      <c r="Q11" s="377"/>
      <c r="R11" s="377"/>
      <c r="S11" s="377"/>
      <c r="T11" s="377"/>
      <c r="U11" s="377"/>
      <c r="V11" s="377"/>
      <c r="W11" s="377"/>
      <c r="X11" s="375"/>
    </row>
    <row r="12" spans="1:26" x14ac:dyDescent="0.2">
      <c r="A12" s="370" t="s">
        <v>830</v>
      </c>
      <c r="B12" s="371" t="s">
        <v>831</v>
      </c>
      <c r="C12" s="372"/>
      <c r="D12" s="373">
        <f t="shared" ref="D12:D17" si="0">E12+J12+K12+O12</f>
        <v>2960</v>
      </c>
      <c r="E12" s="374">
        <v>1402</v>
      </c>
      <c r="F12" s="374"/>
      <c r="G12" s="374"/>
      <c r="H12" s="374"/>
      <c r="I12" s="374"/>
      <c r="J12" s="374">
        <v>953</v>
      </c>
      <c r="K12" s="374">
        <v>561</v>
      </c>
      <c r="L12" s="374"/>
      <c r="M12" s="374"/>
      <c r="N12" s="374">
        <v>31.44</v>
      </c>
      <c r="O12" s="375">
        <f t="shared" ref="O12:O17" si="1">(E12+J12+K12)*0.015</f>
        <v>44</v>
      </c>
      <c r="P12" s="376"/>
      <c r="Q12" s="377"/>
      <c r="R12" s="377"/>
      <c r="S12" s="377"/>
      <c r="T12" s="377"/>
      <c r="U12" s="377"/>
      <c r="V12" s="377"/>
      <c r="W12" s="377"/>
      <c r="X12" s="375"/>
    </row>
    <row r="13" spans="1:26" x14ac:dyDescent="0.2">
      <c r="A13" s="370" t="s">
        <v>832</v>
      </c>
      <c r="B13" s="371" t="s">
        <v>833</v>
      </c>
      <c r="C13" s="372"/>
      <c r="D13" s="373">
        <f t="shared" si="0"/>
        <v>70045</v>
      </c>
      <c r="E13" s="374">
        <v>33178</v>
      </c>
      <c r="F13" s="374"/>
      <c r="G13" s="374"/>
      <c r="H13" s="374"/>
      <c r="I13" s="374"/>
      <c r="J13" s="374">
        <v>22561</v>
      </c>
      <c r="K13" s="374">
        <v>13271</v>
      </c>
      <c r="L13" s="374"/>
      <c r="M13" s="374"/>
      <c r="N13" s="374">
        <v>713.51</v>
      </c>
      <c r="O13" s="375">
        <f t="shared" si="1"/>
        <v>1035</v>
      </c>
      <c r="P13" s="376"/>
      <c r="Q13" s="377"/>
      <c r="R13" s="377"/>
      <c r="S13" s="377"/>
      <c r="T13" s="377"/>
      <c r="U13" s="377"/>
      <c r="V13" s="377"/>
      <c r="W13" s="377"/>
      <c r="X13" s="375"/>
    </row>
    <row r="14" spans="1:26" x14ac:dyDescent="0.2">
      <c r="A14" s="370" t="s">
        <v>834</v>
      </c>
      <c r="B14" s="371" t="s">
        <v>835</v>
      </c>
      <c r="C14" s="372"/>
      <c r="D14" s="373">
        <f t="shared" si="0"/>
        <v>47487</v>
      </c>
      <c r="E14" s="374">
        <v>22822</v>
      </c>
      <c r="F14" s="374"/>
      <c r="G14" s="374"/>
      <c r="H14" s="374"/>
      <c r="I14" s="374"/>
      <c r="J14" s="374">
        <v>14834</v>
      </c>
      <c r="K14" s="374">
        <v>9129</v>
      </c>
      <c r="L14" s="374"/>
      <c r="M14" s="374"/>
      <c r="N14" s="374">
        <v>626.88</v>
      </c>
      <c r="O14" s="375">
        <f t="shared" si="1"/>
        <v>702</v>
      </c>
      <c r="P14" s="376"/>
      <c r="Q14" s="377"/>
      <c r="R14" s="377"/>
      <c r="S14" s="377"/>
      <c r="T14" s="377"/>
      <c r="U14" s="377"/>
      <c r="V14" s="377"/>
      <c r="W14" s="377"/>
      <c r="X14" s="375"/>
    </row>
    <row r="15" spans="1:26" x14ac:dyDescent="0.2">
      <c r="A15" s="370" t="s">
        <v>836</v>
      </c>
      <c r="B15" s="371" t="s">
        <v>837</v>
      </c>
      <c r="C15" s="372"/>
      <c r="D15" s="373">
        <f t="shared" si="0"/>
        <v>34362</v>
      </c>
      <c r="E15" s="374">
        <v>16514</v>
      </c>
      <c r="F15" s="374"/>
      <c r="G15" s="374"/>
      <c r="H15" s="374"/>
      <c r="I15" s="374"/>
      <c r="J15" s="374">
        <v>10734</v>
      </c>
      <c r="K15" s="374">
        <v>6606</v>
      </c>
      <c r="L15" s="374"/>
      <c r="M15" s="374"/>
      <c r="N15" s="374">
        <v>442.54</v>
      </c>
      <c r="O15" s="375">
        <f t="shared" si="1"/>
        <v>508</v>
      </c>
      <c r="P15" s="376"/>
      <c r="Q15" s="377"/>
      <c r="R15" s="377"/>
      <c r="S15" s="377"/>
      <c r="T15" s="377"/>
      <c r="U15" s="377"/>
      <c r="V15" s="377"/>
      <c r="W15" s="377"/>
      <c r="X15" s="375"/>
    </row>
    <row r="16" spans="1:26" x14ac:dyDescent="0.2">
      <c r="A16" s="370" t="s">
        <v>838</v>
      </c>
      <c r="B16" s="371" t="s">
        <v>839</v>
      </c>
      <c r="C16" s="372"/>
      <c r="D16" s="373">
        <f t="shared" si="0"/>
        <v>59341</v>
      </c>
      <c r="E16" s="374">
        <v>28519</v>
      </c>
      <c r="F16" s="374"/>
      <c r="G16" s="374"/>
      <c r="H16" s="374"/>
      <c r="I16" s="374"/>
      <c r="J16" s="374">
        <v>18537</v>
      </c>
      <c r="K16" s="374">
        <v>11408</v>
      </c>
      <c r="L16" s="374"/>
      <c r="M16" s="374"/>
      <c r="N16" s="374">
        <v>744.41</v>
      </c>
      <c r="O16" s="375">
        <f t="shared" si="1"/>
        <v>877</v>
      </c>
      <c r="P16" s="376"/>
      <c r="Q16" s="377"/>
      <c r="R16" s="377"/>
      <c r="S16" s="377"/>
      <c r="T16" s="377"/>
      <c r="U16" s="377"/>
      <c r="V16" s="377"/>
      <c r="W16" s="377"/>
      <c r="X16" s="375"/>
    </row>
    <row r="17" spans="1:24" x14ac:dyDescent="0.2">
      <c r="A17" s="370" t="s">
        <v>840</v>
      </c>
      <c r="B17" s="371" t="s">
        <v>841</v>
      </c>
      <c r="C17" s="372"/>
      <c r="D17" s="373">
        <f t="shared" si="0"/>
        <v>33716</v>
      </c>
      <c r="E17" s="374">
        <v>15970</v>
      </c>
      <c r="F17" s="374"/>
      <c r="G17" s="374"/>
      <c r="H17" s="374"/>
      <c r="I17" s="374"/>
      <c r="J17" s="374">
        <v>10860</v>
      </c>
      <c r="K17" s="374">
        <v>6388</v>
      </c>
      <c r="L17" s="374"/>
      <c r="M17" s="374"/>
      <c r="N17" s="374">
        <v>343.42</v>
      </c>
      <c r="O17" s="375">
        <f t="shared" si="1"/>
        <v>498</v>
      </c>
      <c r="P17" s="376"/>
      <c r="Q17" s="377"/>
      <c r="R17" s="377"/>
      <c r="S17" s="377"/>
      <c r="T17" s="377"/>
      <c r="U17" s="377"/>
      <c r="V17" s="377"/>
      <c r="W17" s="377"/>
      <c r="X17" s="375"/>
    </row>
    <row r="18" spans="1:24" ht="15" customHeight="1" x14ac:dyDescent="0.2">
      <c r="A18" s="378"/>
      <c r="B18" s="379" t="s">
        <v>842</v>
      </c>
      <c r="C18" s="380"/>
      <c r="D18" s="381">
        <f>SUM(D11:D17)</f>
        <v>592481</v>
      </c>
      <c r="E18" s="382">
        <f>SUM(E11:E17)</f>
        <v>284004</v>
      </c>
      <c r="F18" s="382" t="e">
        <f>SUM(#REF!)</f>
        <v>#REF!</v>
      </c>
      <c r="G18" s="382" t="e">
        <f>SUM(#REF!)</f>
        <v>#REF!</v>
      </c>
      <c r="H18" s="382" t="e">
        <f>SUM(#REF!)</f>
        <v>#REF!</v>
      </c>
      <c r="I18" s="382" t="e">
        <f>SUM(#REF!)</f>
        <v>#REF!</v>
      </c>
      <c r="J18" s="382">
        <f>SUM(J11:J17)</f>
        <v>186118</v>
      </c>
      <c r="K18" s="382">
        <f>SUM(K11:K17)</f>
        <v>113603</v>
      </c>
      <c r="L18" s="382" t="e">
        <f>SUM(#REF!)</f>
        <v>#REF!</v>
      </c>
      <c r="M18" s="382" t="e">
        <f>SUM(#REF!)</f>
        <v>#REF!</v>
      </c>
      <c r="N18" s="382">
        <f>SUM(N11:N17)</f>
        <v>6844</v>
      </c>
      <c r="O18" s="383">
        <f>SUM(O11:O16)</f>
        <v>8258</v>
      </c>
      <c r="P18" s="384"/>
      <c r="Q18" s="382"/>
      <c r="R18" s="382"/>
      <c r="S18" s="382"/>
      <c r="T18" s="382"/>
      <c r="U18" s="382"/>
      <c r="V18" s="382"/>
      <c r="W18" s="382"/>
      <c r="X18" s="385"/>
    </row>
    <row r="19" spans="1:24" hidden="1" x14ac:dyDescent="0.2">
      <c r="A19" s="378"/>
      <c r="B19" s="379" t="s">
        <v>11</v>
      </c>
      <c r="C19" s="380"/>
      <c r="D19" s="386"/>
      <c r="E19" s="387"/>
      <c r="F19" s="387"/>
      <c r="G19" s="387"/>
      <c r="H19" s="387"/>
      <c r="I19" s="387"/>
      <c r="J19" s="387"/>
      <c r="K19" s="387"/>
      <c r="L19" s="387"/>
      <c r="M19" s="387"/>
      <c r="N19" s="387"/>
      <c r="O19" s="388"/>
      <c r="P19" s="389"/>
      <c r="Q19" s="390"/>
      <c r="R19" s="390"/>
      <c r="S19" s="390"/>
      <c r="T19" s="390"/>
      <c r="U19" s="390"/>
      <c r="V19" s="390"/>
      <c r="W19" s="390"/>
      <c r="X19" s="391"/>
    </row>
    <row r="20" spans="1:24" hidden="1" x14ac:dyDescent="0.2">
      <c r="A20" s="378"/>
      <c r="B20" s="379" t="s">
        <v>12</v>
      </c>
      <c r="C20" s="380"/>
      <c r="D20" s="386"/>
      <c r="E20" s="387"/>
      <c r="F20" s="387"/>
      <c r="G20" s="387"/>
      <c r="H20" s="387"/>
      <c r="I20" s="387"/>
      <c r="J20" s="387"/>
      <c r="K20" s="387"/>
      <c r="L20" s="387"/>
      <c r="M20" s="387"/>
      <c r="N20" s="387"/>
      <c r="O20" s="388"/>
      <c r="P20" s="389"/>
      <c r="Q20" s="390"/>
      <c r="R20" s="390"/>
      <c r="S20" s="390"/>
      <c r="T20" s="390"/>
      <c r="U20" s="390"/>
      <c r="V20" s="390"/>
      <c r="W20" s="390"/>
      <c r="X20" s="391"/>
    </row>
    <row r="21" spans="1:24" ht="22.5" hidden="1" customHeight="1" x14ac:dyDescent="0.2">
      <c r="A21" s="378"/>
      <c r="B21" s="379" t="s">
        <v>33</v>
      </c>
      <c r="C21" s="380"/>
      <c r="D21" s="386"/>
      <c r="E21" s="387"/>
      <c r="F21" s="387"/>
      <c r="G21" s="387"/>
      <c r="H21" s="387"/>
      <c r="I21" s="387"/>
      <c r="J21" s="387"/>
      <c r="K21" s="387"/>
      <c r="L21" s="387"/>
      <c r="M21" s="387"/>
      <c r="N21" s="387"/>
      <c r="O21" s="388"/>
      <c r="P21" s="389"/>
      <c r="Q21" s="390"/>
      <c r="R21" s="390"/>
      <c r="S21" s="390"/>
      <c r="T21" s="390"/>
      <c r="U21" s="390"/>
      <c r="V21" s="390"/>
      <c r="W21" s="390"/>
      <c r="X21" s="391"/>
    </row>
    <row r="22" spans="1:24" s="395" customFormat="1" hidden="1" x14ac:dyDescent="0.2">
      <c r="A22" s="392"/>
      <c r="B22" s="393" t="s">
        <v>843</v>
      </c>
      <c r="C22" s="394"/>
      <c r="D22" s="386"/>
      <c r="E22" s="387"/>
      <c r="F22" s="387"/>
      <c r="G22" s="387"/>
      <c r="H22" s="387"/>
      <c r="I22" s="387"/>
      <c r="J22" s="387"/>
      <c r="K22" s="387"/>
      <c r="L22" s="387"/>
      <c r="M22" s="387"/>
      <c r="N22" s="387"/>
      <c r="O22" s="388"/>
      <c r="P22" s="389"/>
      <c r="Q22" s="390"/>
      <c r="R22" s="390"/>
      <c r="S22" s="390"/>
      <c r="T22" s="390"/>
      <c r="U22" s="390"/>
      <c r="V22" s="390"/>
      <c r="W22" s="390"/>
      <c r="X22" s="391"/>
    </row>
    <row r="23" spans="1:24" hidden="1" x14ac:dyDescent="0.2">
      <c r="A23" s="378"/>
      <c r="B23" s="379" t="s">
        <v>14</v>
      </c>
      <c r="C23" s="380"/>
      <c r="D23" s="386"/>
      <c r="E23" s="387"/>
      <c r="F23" s="387"/>
      <c r="G23" s="387"/>
      <c r="H23" s="387"/>
      <c r="I23" s="387"/>
      <c r="J23" s="387"/>
      <c r="K23" s="387"/>
      <c r="L23" s="387"/>
      <c r="M23" s="387"/>
      <c r="N23" s="387"/>
      <c r="O23" s="388"/>
      <c r="P23" s="389"/>
      <c r="Q23" s="390"/>
      <c r="R23" s="390"/>
      <c r="S23" s="390"/>
      <c r="T23" s="390"/>
      <c r="U23" s="390"/>
      <c r="V23" s="390"/>
      <c r="W23" s="390"/>
      <c r="X23" s="391"/>
    </row>
    <row r="24" spans="1:24" x14ac:dyDescent="0.2">
      <c r="A24" s="378"/>
      <c r="B24" s="396" t="s">
        <v>844</v>
      </c>
      <c r="C24" s="380"/>
      <c r="D24" s="386"/>
      <c r="E24" s="387"/>
      <c r="F24" s="387"/>
      <c r="G24" s="387"/>
      <c r="H24" s="387"/>
      <c r="I24" s="387"/>
      <c r="J24" s="387"/>
      <c r="K24" s="387"/>
      <c r="L24" s="387"/>
      <c r="M24" s="387"/>
      <c r="N24" s="387"/>
      <c r="O24" s="388"/>
      <c r="P24" s="389"/>
      <c r="Q24" s="390"/>
      <c r="R24" s="390"/>
      <c r="S24" s="390"/>
      <c r="T24" s="390"/>
      <c r="U24" s="390"/>
      <c r="V24" s="390"/>
      <c r="W24" s="390"/>
      <c r="X24" s="391"/>
    </row>
    <row r="25" spans="1:24" ht="12.75" hidden="1" customHeight="1" x14ac:dyDescent="0.2">
      <c r="A25" s="378"/>
      <c r="B25" s="397"/>
      <c r="C25" s="398"/>
      <c r="D25" s="386"/>
      <c r="E25" s="387"/>
      <c r="F25" s="387"/>
      <c r="G25" s="387"/>
      <c r="H25" s="387"/>
      <c r="I25" s="387"/>
      <c r="J25" s="387"/>
      <c r="K25" s="387"/>
      <c r="L25" s="387"/>
      <c r="M25" s="387"/>
      <c r="N25" s="387"/>
      <c r="O25" s="388"/>
      <c r="P25" s="389"/>
      <c r="Q25" s="390"/>
      <c r="R25" s="390"/>
      <c r="S25" s="390"/>
      <c r="T25" s="390"/>
      <c r="U25" s="390"/>
      <c r="V25" s="390"/>
      <c r="W25" s="390"/>
      <c r="X25" s="391"/>
    </row>
    <row r="26" spans="1:24" hidden="1" x14ac:dyDescent="0.2">
      <c r="A26" s="378"/>
      <c r="B26" s="399" t="s">
        <v>845</v>
      </c>
      <c r="C26" s="400"/>
      <c r="D26" s="386"/>
      <c r="E26" s="387"/>
      <c r="F26" s="387"/>
      <c r="G26" s="387"/>
      <c r="H26" s="387"/>
      <c r="I26" s="387"/>
      <c r="J26" s="387"/>
      <c r="K26" s="387"/>
      <c r="L26" s="387"/>
      <c r="M26" s="387"/>
      <c r="N26" s="387"/>
      <c r="O26" s="388"/>
      <c r="P26" s="389"/>
      <c r="Q26" s="390"/>
      <c r="R26" s="390"/>
      <c r="S26" s="390"/>
      <c r="T26" s="390"/>
      <c r="U26" s="390"/>
      <c r="V26" s="390"/>
      <c r="W26" s="390"/>
      <c r="X26" s="391"/>
    </row>
    <row r="27" spans="1:24" hidden="1" x14ac:dyDescent="0.2">
      <c r="A27" s="378"/>
      <c r="B27" s="399" t="s">
        <v>846</v>
      </c>
      <c r="C27" s="400"/>
      <c r="D27" s="386"/>
      <c r="E27" s="387"/>
      <c r="F27" s="387"/>
      <c r="G27" s="387"/>
      <c r="H27" s="387"/>
      <c r="I27" s="387"/>
      <c r="J27" s="387"/>
      <c r="K27" s="387"/>
      <c r="L27" s="387"/>
      <c r="M27" s="387"/>
      <c r="N27" s="387"/>
      <c r="O27" s="388"/>
      <c r="P27" s="389"/>
      <c r="Q27" s="390"/>
      <c r="R27" s="390"/>
      <c r="S27" s="390"/>
      <c r="T27" s="390"/>
      <c r="U27" s="390"/>
      <c r="V27" s="390"/>
      <c r="W27" s="390"/>
      <c r="X27" s="391"/>
    </row>
    <row r="28" spans="1:24" ht="19.5" hidden="1" customHeight="1" x14ac:dyDescent="0.2">
      <c r="A28" s="378"/>
      <c r="B28" s="401"/>
      <c r="C28" s="402"/>
      <c r="D28" s="403"/>
      <c r="E28" s="404"/>
      <c r="F28" s="404"/>
      <c r="G28" s="404"/>
      <c r="H28" s="404"/>
      <c r="I28" s="404"/>
      <c r="J28" s="404"/>
      <c r="K28" s="404"/>
      <c r="L28" s="404"/>
      <c r="M28" s="404"/>
      <c r="N28" s="404"/>
      <c r="O28" s="405"/>
      <c r="P28" s="389"/>
      <c r="Q28" s="390"/>
      <c r="R28" s="390"/>
      <c r="S28" s="390"/>
      <c r="T28" s="390"/>
      <c r="U28" s="390"/>
      <c r="V28" s="390"/>
      <c r="W28" s="390"/>
      <c r="X28" s="406"/>
    </row>
    <row r="29" spans="1:24" hidden="1" x14ac:dyDescent="0.2">
      <c r="A29" s="378"/>
      <c r="B29" s="393" t="s">
        <v>847</v>
      </c>
      <c r="C29" s="407"/>
      <c r="D29" s="386"/>
      <c r="E29" s="387"/>
      <c r="F29" s="387"/>
      <c r="G29" s="387"/>
      <c r="H29" s="387"/>
      <c r="I29" s="387"/>
      <c r="J29" s="387"/>
      <c r="K29" s="387"/>
      <c r="L29" s="387"/>
      <c r="M29" s="387"/>
      <c r="N29" s="387"/>
      <c r="O29" s="388"/>
      <c r="P29" s="389"/>
      <c r="Q29" s="390"/>
      <c r="R29" s="390"/>
      <c r="S29" s="390"/>
      <c r="T29" s="390"/>
      <c r="U29" s="390"/>
      <c r="V29" s="390"/>
      <c r="W29" s="390"/>
      <c r="X29" s="406">
        <f>X28</f>
        <v>0</v>
      </c>
    </row>
    <row r="30" spans="1:24" x14ac:dyDescent="0.2">
      <c r="A30" s="378"/>
      <c r="B30" s="393" t="s">
        <v>848</v>
      </c>
      <c r="C30" s="407"/>
      <c r="D30" s="386"/>
      <c r="E30" s="387"/>
      <c r="F30" s="387"/>
      <c r="G30" s="387"/>
      <c r="H30" s="387"/>
      <c r="I30" s="387"/>
      <c r="J30" s="387"/>
      <c r="K30" s="387"/>
      <c r="L30" s="387"/>
      <c r="M30" s="387"/>
      <c r="N30" s="387"/>
      <c r="O30" s="388"/>
      <c r="P30" s="389"/>
      <c r="Q30" s="390"/>
      <c r="R30" s="390"/>
      <c r="S30" s="390"/>
      <c r="T30" s="390"/>
      <c r="U30" s="390"/>
      <c r="V30" s="390"/>
      <c r="W30" s="390"/>
      <c r="X30" s="406">
        <f>X18*0.015</f>
        <v>0</v>
      </c>
    </row>
    <row r="31" spans="1:24" x14ac:dyDescent="0.2">
      <c r="A31" s="378"/>
      <c r="B31" s="393" t="s">
        <v>849</v>
      </c>
      <c r="C31" s="407"/>
      <c r="D31" s="386"/>
      <c r="E31" s="387"/>
      <c r="F31" s="387"/>
      <c r="G31" s="387"/>
      <c r="H31" s="387"/>
      <c r="I31" s="387"/>
      <c r="J31" s="387"/>
      <c r="K31" s="387"/>
      <c r="L31" s="387"/>
      <c r="M31" s="387"/>
      <c r="N31" s="387"/>
      <c r="O31" s="388"/>
      <c r="P31" s="389"/>
      <c r="Q31" s="390"/>
      <c r="R31" s="390"/>
      <c r="S31" s="390"/>
      <c r="T31" s="390"/>
      <c r="U31" s="390"/>
      <c r="V31" s="390"/>
      <c r="W31" s="390"/>
      <c r="X31" s="406">
        <f>X18*0.015</f>
        <v>0</v>
      </c>
    </row>
    <row r="32" spans="1:24" x14ac:dyDescent="0.2">
      <c r="A32" s="378"/>
      <c r="B32" s="379" t="s">
        <v>15</v>
      </c>
      <c r="C32" s="408"/>
      <c r="D32" s="386"/>
      <c r="E32" s="387"/>
      <c r="F32" s="387"/>
      <c r="G32" s="387"/>
      <c r="H32" s="387"/>
      <c r="I32" s="387"/>
      <c r="J32" s="387"/>
      <c r="K32" s="387"/>
      <c r="L32" s="387"/>
      <c r="M32" s="387"/>
      <c r="N32" s="387"/>
      <c r="O32" s="388"/>
      <c r="P32" s="389"/>
      <c r="Q32" s="390"/>
      <c r="R32" s="390"/>
      <c r="S32" s="390"/>
      <c r="T32" s="390"/>
      <c r="U32" s="390"/>
      <c r="V32" s="390"/>
      <c r="W32" s="390"/>
      <c r="X32" s="391">
        <f>X18+X30+X31</f>
        <v>0</v>
      </c>
    </row>
    <row r="33" spans="1:26" hidden="1" x14ac:dyDescent="0.2">
      <c r="A33" s="378"/>
      <c r="B33" s="379" t="s">
        <v>850</v>
      </c>
      <c r="C33" s="409"/>
      <c r="D33" s="386"/>
      <c r="E33" s="387"/>
      <c r="F33" s="387"/>
      <c r="G33" s="387"/>
      <c r="H33" s="387"/>
      <c r="I33" s="387"/>
      <c r="J33" s="387"/>
      <c r="K33" s="387"/>
      <c r="L33" s="387"/>
      <c r="M33" s="387"/>
      <c r="N33" s="387"/>
      <c r="O33" s="388"/>
      <c r="P33" s="389"/>
      <c r="Q33" s="390"/>
      <c r="R33" s="390"/>
      <c r="S33" s="390"/>
      <c r="T33" s="390"/>
      <c r="U33" s="390"/>
      <c r="V33" s="390"/>
      <c r="W33" s="390"/>
      <c r="X33" s="391"/>
    </row>
    <row r="34" spans="1:26" x14ac:dyDescent="0.2">
      <c r="A34" s="378"/>
      <c r="B34" s="379" t="s">
        <v>13</v>
      </c>
      <c r="C34" s="380"/>
      <c r="D34" s="386"/>
      <c r="E34" s="387"/>
      <c r="F34" s="387"/>
      <c r="G34" s="387"/>
      <c r="H34" s="387"/>
      <c r="I34" s="387"/>
      <c r="J34" s="387"/>
      <c r="K34" s="387"/>
      <c r="L34" s="387"/>
      <c r="M34" s="387"/>
      <c r="N34" s="387"/>
      <c r="O34" s="388"/>
      <c r="P34" s="389"/>
      <c r="Q34" s="390"/>
      <c r="R34" s="390"/>
      <c r="S34" s="390"/>
      <c r="T34" s="390"/>
      <c r="U34" s="390"/>
      <c r="V34" s="390"/>
      <c r="W34" s="390"/>
      <c r="X34" s="406">
        <f>X32*0.015</f>
        <v>0</v>
      </c>
    </row>
    <row r="35" spans="1:26" ht="13.5" hidden="1" customHeight="1" thickBot="1" x14ac:dyDescent="0.25">
      <c r="A35" s="378"/>
      <c r="B35" s="410"/>
      <c r="C35" s="411"/>
      <c r="D35" s="386"/>
      <c r="E35" s="387"/>
      <c r="F35" s="387"/>
      <c r="G35" s="387"/>
      <c r="H35" s="387"/>
      <c r="I35" s="387"/>
      <c r="J35" s="387"/>
      <c r="K35" s="387"/>
      <c r="L35" s="387"/>
      <c r="M35" s="387"/>
      <c r="N35" s="387"/>
      <c r="O35" s="388"/>
      <c r="P35" s="389"/>
      <c r="Q35" s="390"/>
      <c r="R35" s="390"/>
      <c r="S35" s="390"/>
      <c r="T35" s="390"/>
      <c r="U35" s="390"/>
      <c r="V35" s="390"/>
      <c r="W35" s="390"/>
      <c r="X35" s="391"/>
    </row>
    <row r="36" spans="1:26" x14ac:dyDescent="0.2">
      <c r="A36" s="412"/>
      <c r="B36" s="413" t="s">
        <v>16</v>
      </c>
      <c r="C36" s="414"/>
      <c r="D36" s="415"/>
      <c r="E36" s="416"/>
      <c r="F36" s="416"/>
      <c r="G36" s="416"/>
      <c r="H36" s="416"/>
      <c r="I36" s="416"/>
      <c r="J36" s="416"/>
      <c r="K36" s="416"/>
      <c r="L36" s="416"/>
      <c r="M36" s="416"/>
      <c r="N36" s="416"/>
      <c r="O36" s="417"/>
      <c r="P36" s="418"/>
      <c r="Q36" s="419"/>
      <c r="R36" s="419"/>
      <c r="S36" s="419"/>
      <c r="T36" s="419"/>
      <c r="U36" s="419"/>
      <c r="V36" s="419"/>
      <c r="W36" s="419"/>
      <c r="X36" s="420">
        <f>X34+X32</f>
        <v>0</v>
      </c>
    </row>
    <row r="37" spans="1:26" x14ac:dyDescent="0.2">
      <c r="A37" s="412"/>
      <c r="B37" s="421" t="s">
        <v>17</v>
      </c>
      <c r="C37" s="422"/>
      <c r="D37" s="423"/>
      <c r="E37" s="424"/>
      <c r="F37" s="424"/>
      <c r="G37" s="424"/>
      <c r="H37" s="424"/>
      <c r="I37" s="424"/>
      <c r="J37" s="424"/>
      <c r="K37" s="424"/>
      <c r="L37" s="424"/>
      <c r="M37" s="424"/>
      <c r="N37" s="424"/>
      <c r="O37" s="425"/>
      <c r="P37" s="418"/>
      <c r="Q37" s="419"/>
      <c r="R37" s="419"/>
      <c r="S37" s="419"/>
      <c r="T37" s="419"/>
      <c r="U37" s="419"/>
      <c r="V37" s="419"/>
      <c r="W37" s="419"/>
      <c r="X37" s="420">
        <f>X36*18%</f>
        <v>0</v>
      </c>
    </row>
    <row r="38" spans="1:26" ht="13.5" thickBot="1" x14ac:dyDescent="0.25">
      <c r="A38" s="426"/>
      <c r="B38" s="427" t="s">
        <v>18</v>
      </c>
      <c r="C38" s="428"/>
      <c r="D38" s="429"/>
      <c r="E38" s="430"/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32"/>
      <c r="Q38" s="433"/>
      <c r="R38" s="433"/>
      <c r="S38" s="433"/>
      <c r="T38" s="433"/>
      <c r="U38" s="433"/>
      <c r="V38" s="433"/>
      <c r="W38" s="433"/>
      <c r="X38" s="434">
        <f>X37+X36</f>
        <v>0</v>
      </c>
    </row>
    <row r="39" spans="1:26" ht="13.5" hidden="1" customHeight="1" x14ac:dyDescent="0.2">
      <c r="A39" s="435"/>
      <c r="B39" s="436" t="s">
        <v>851</v>
      </c>
      <c r="C39" s="437"/>
      <c r="D39" s="438"/>
      <c r="E39" s="438"/>
      <c r="F39" s="438"/>
      <c r="G39" s="438"/>
      <c r="H39" s="438"/>
      <c r="I39" s="438"/>
      <c r="J39" s="438"/>
      <c r="K39" s="438"/>
      <c r="L39" s="438"/>
      <c r="M39" s="438"/>
      <c r="N39" s="438"/>
      <c r="O39" s="438"/>
      <c r="P39" s="438"/>
      <c r="Q39" s="438"/>
      <c r="R39" s="439"/>
      <c r="S39" s="439"/>
      <c r="T39" s="439"/>
      <c r="U39" s="439"/>
      <c r="V39" s="439"/>
      <c r="W39" s="439"/>
      <c r="X39" s="439"/>
      <c r="Y39" s="440"/>
      <c r="Z39" s="440"/>
    </row>
    <row r="40" spans="1:26" ht="13.5" hidden="1" customHeight="1" x14ac:dyDescent="0.2">
      <c r="A40" s="441"/>
      <c r="B40" s="442" t="s">
        <v>852</v>
      </c>
      <c r="C40" s="442"/>
      <c r="D40" s="416"/>
      <c r="E40" s="416"/>
      <c r="F40" s="416"/>
      <c r="G40" s="416"/>
      <c r="H40" s="416"/>
      <c r="I40" s="416"/>
      <c r="J40" s="416"/>
      <c r="K40" s="416"/>
      <c r="L40" s="416"/>
      <c r="M40" s="416"/>
      <c r="N40" s="416"/>
      <c r="O40" s="416"/>
      <c r="P40" s="416"/>
      <c r="Q40" s="416"/>
      <c r="R40" s="419"/>
      <c r="S40" s="419"/>
      <c r="T40" s="419"/>
      <c r="U40" s="419"/>
      <c r="V40" s="419"/>
      <c r="W40" s="419"/>
      <c r="X40" s="419"/>
      <c r="Y40" s="419"/>
      <c r="Z40" s="419"/>
    </row>
    <row r="41" spans="1:26" ht="13.5" hidden="1" customHeight="1" x14ac:dyDescent="0.2">
      <c r="A41" s="441"/>
      <c r="B41" s="442" t="s">
        <v>853</v>
      </c>
      <c r="C41" s="442"/>
      <c r="D41" s="416"/>
      <c r="E41" s="416"/>
      <c r="F41" s="416"/>
      <c r="G41" s="416"/>
      <c r="H41" s="416"/>
      <c r="I41" s="416"/>
      <c r="J41" s="416"/>
      <c r="K41" s="416"/>
      <c r="L41" s="416"/>
      <c r="M41" s="416"/>
      <c r="N41" s="416"/>
      <c r="O41" s="416"/>
      <c r="P41" s="416"/>
      <c r="Q41" s="416"/>
      <c r="R41" s="419"/>
      <c r="S41" s="419"/>
      <c r="T41" s="419"/>
      <c r="U41" s="419"/>
      <c r="V41" s="419"/>
      <c r="W41" s="419"/>
      <c r="X41" s="419"/>
      <c r="Y41" s="419"/>
      <c r="Z41" s="419"/>
    </row>
    <row r="42" spans="1:26" ht="13.5" hidden="1" customHeight="1" x14ac:dyDescent="0.2">
      <c r="A42" s="441"/>
      <c r="B42" s="442" t="s">
        <v>854</v>
      </c>
      <c r="C42" s="442"/>
      <c r="D42" s="416"/>
      <c r="E42" s="416"/>
      <c r="F42" s="416"/>
      <c r="G42" s="416"/>
      <c r="H42" s="416"/>
      <c r="I42" s="416"/>
      <c r="J42" s="416"/>
      <c r="K42" s="416"/>
      <c r="L42" s="416"/>
      <c r="M42" s="416"/>
      <c r="N42" s="416"/>
      <c r="O42" s="416"/>
      <c r="P42" s="416"/>
      <c r="Q42" s="416"/>
      <c r="R42" s="419"/>
      <c r="S42" s="419"/>
      <c r="T42" s="419"/>
      <c r="U42" s="419"/>
      <c r="V42" s="419"/>
      <c r="W42" s="419"/>
      <c r="X42" s="419"/>
      <c r="Y42" s="419"/>
      <c r="Z42" s="419"/>
    </row>
    <row r="43" spans="1:26" ht="13.5" hidden="1" customHeight="1" x14ac:dyDescent="0.2">
      <c r="A43" s="441"/>
      <c r="B43" s="442" t="s">
        <v>19</v>
      </c>
      <c r="C43" s="442"/>
      <c r="D43" s="416"/>
      <c r="E43" s="416"/>
      <c r="F43" s="416"/>
      <c r="G43" s="416"/>
      <c r="H43" s="416"/>
      <c r="I43" s="416"/>
      <c r="J43" s="416"/>
      <c r="K43" s="416"/>
      <c r="L43" s="416"/>
      <c r="M43" s="416"/>
      <c r="N43" s="416"/>
      <c r="O43" s="416"/>
      <c r="P43" s="416"/>
      <c r="Q43" s="416"/>
      <c r="R43" s="419"/>
      <c r="S43" s="419"/>
      <c r="T43" s="419"/>
      <c r="U43" s="419"/>
      <c r="V43" s="419"/>
      <c r="W43" s="419"/>
      <c r="X43" s="419"/>
      <c r="Y43" s="419"/>
      <c r="Z43" s="419"/>
    </row>
    <row r="44" spans="1:26" ht="13.5" hidden="1" customHeight="1" x14ac:dyDescent="0.2">
      <c r="A44" s="443"/>
      <c r="B44" s="442" t="s">
        <v>20</v>
      </c>
      <c r="C44" s="444"/>
      <c r="D44" s="445"/>
      <c r="E44" s="445"/>
      <c r="F44" s="445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6"/>
      <c r="S44" s="446"/>
      <c r="T44" s="446"/>
      <c r="U44" s="446"/>
      <c r="V44" s="446"/>
      <c r="W44" s="446"/>
      <c r="X44" s="446"/>
      <c r="Y44" s="446"/>
      <c r="Z44" s="446"/>
    </row>
    <row r="45" spans="1:26" ht="13.5" hidden="1" customHeight="1" thickBot="1" x14ac:dyDescent="0.25">
      <c r="A45" s="447"/>
      <c r="B45" s="430"/>
      <c r="C45" s="430"/>
      <c r="D45" s="430"/>
      <c r="E45" s="430"/>
      <c r="F45" s="430"/>
      <c r="G45" s="430"/>
      <c r="H45" s="430"/>
      <c r="I45" s="430"/>
      <c r="J45" s="430"/>
      <c r="K45" s="430"/>
      <c r="L45" s="430"/>
      <c r="M45" s="430"/>
      <c r="N45" s="430"/>
      <c r="O45" s="430"/>
      <c r="P45" s="430"/>
      <c r="Q45" s="430"/>
      <c r="R45" s="433"/>
      <c r="S45" s="433"/>
      <c r="T45" s="433"/>
      <c r="U45" s="433"/>
      <c r="V45" s="433"/>
      <c r="W45" s="433"/>
      <c r="X45" s="433"/>
      <c r="Y45" s="433"/>
      <c r="Z45" s="433"/>
    </row>
    <row r="46" spans="1:26" x14ac:dyDescent="0.2">
      <c r="A46" s="448"/>
      <c r="B46" s="449"/>
      <c r="C46" s="450"/>
      <c r="D46" s="450"/>
      <c r="E46" s="450"/>
      <c r="F46" s="450"/>
      <c r="G46" s="450"/>
      <c r="H46" s="450"/>
      <c r="I46" s="450"/>
      <c r="J46" s="450"/>
      <c r="K46" s="450"/>
      <c r="L46" s="450"/>
      <c r="M46" s="450"/>
      <c r="N46" s="450"/>
      <c r="O46" s="450"/>
      <c r="P46" s="450"/>
      <c r="Q46" s="450"/>
      <c r="R46" s="451"/>
      <c r="S46" s="451"/>
      <c r="T46" s="451"/>
      <c r="U46" s="451"/>
      <c r="V46" s="451"/>
      <c r="W46" s="451"/>
      <c r="X46" s="451"/>
      <c r="Y46" s="451"/>
      <c r="Z46" s="451"/>
    </row>
    <row r="47" spans="1:26" ht="12.75" hidden="1" customHeight="1" x14ac:dyDescent="0.2">
      <c r="B47" s="576"/>
      <c r="C47" s="577"/>
      <c r="D47" s="578"/>
      <c r="E47" s="564" t="s">
        <v>855</v>
      </c>
      <c r="F47" s="582" t="s">
        <v>21</v>
      </c>
      <c r="G47" s="583"/>
      <c r="H47" s="583"/>
      <c r="I47" s="583"/>
      <c r="J47" s="583"/>
      <c r="K47" s="584"/>
      <c r="L47" s="452"/>
      <c r="M47" s="452"/>
      <c r="N47" s="452"/>
      <c r="O47" s="452"/>
      <c r="P47" s="564" t="s">
        <v>856</v>
      </c>
      <c r="Q47" s="453" t="s">
        <v>5</v>
      </c>
      <c r="R47" s="451"/>
    </row>
    <row r="48" spans="1:26" ht="52.5" hidden="1" customHeight="1" x14ac:dyDescent="0.2">
      <c r="B48" s="579"/>
      <c r="C48" s="580"/>
      <c r="D48" s="581"/>
      <c r="E48" s="565"/>
      <c r="F48" s="454">
        <v>2012</v>
      </c>
      <c r="G48" s="454"/>
      <c r="H48" s="454">
        <v>2013</v>
      </c>
      <c r="I48" s="454">
        <v>2014</v>
      </c>
      <c r="J48" s="454">
        <v>2015</v>
      </c>
      <c r="K48" s="454">
        <v>2016</v>
      </c>
      <c r="L48" s="454"/>
      <c r="M48" s="454">
        <v>2016</v>
      </c>
      <c r="N48" s="455"/>
      <c r="O48" s="455"/>
      <c r="P48" s="565"/>
      <c r="Q48" s="454" t="s">
        <v>857</v>
      </c>
    </row>
    <row r="49" spans="1:26" ht="29.25" hidden="1" customHeight="1" x14ac:dyDescent="0.2">
      <c r="B49" s="568" t="s">
        <v>858</v>
      </c>
      <c r="C49" s="569"/>
      <c r="D49" s="570"/>
      <c r="E49" s="456"/>
      <c r="F49" s="457"/>
      <c r="G49" s="457"/>
      <c r="H49" s="457"/>
      <c r="I49" s="457"/>
      <c r="J49" s="457"/>
      <c r="K49" s="457"/>
      <c r="L49" s="457"/>
      <c r="M49" s="457"/>
      <c r="N49" s="457"/>
      <c r="O49" s="457"/>
      <c r="P49" s="456"/>
      <c r="Q49" s="457"/>
    </row>
    <row r="50" spans="1:26" ht="12.75" hidden="1" customHeight="1" x14ac:dyDescent="0.2">
      <c r="A50" s="448"/>
      <c r="B50" s="27"/>
      <c r="C50" s="27"/>
      <c r="D50" s="458"/>
      <c r="E50" s="458"/>
      <c r="F50" s="458"/>
      <c r="G50" s="448"/>
      <c r="H50" s="448"/>
      <c r="I50" s="448"/>
      <c r="J50" s="448"/>
      <c r="K50" s="448"/>
      <c r="L50" s="448"/>
      <c r="M50" s="448"/>
      <c r="N50" s="448"/>
      <c r="O50" s="448"/>
      <c r="P50" s="448"/>
      <c r="Q50" s="448"/>
      <c r="R50" s="459"/>
      <c r="S50" s="459"/>
      <c r="T50" s="459"/>
      <c r="U50" s="459"/>
      <c r="V50" s="459"/>
      <c r="W50" s="459"/>
      <c r="X50" s="460"/>
      <c r="Y50" s="461"/>
      <c r="Z50" s="460"/>
    </row>
    <row r="51" spans="1:26" ht="13.5" hidden="1" customHeight="1" x14ac:dyDescent="0.2">
      <c r="A51" s="32"/>
      <c r="B51" s="32"/>
      <c r="C51" s="32"/>
      <c r="D51" s="32"/>
      <c r="E51" s="32"/>
      <c r="F51" s="32"/>
      <c r="G51" s="32"/>
      <c r="H51" s="448"/>
      <c r="I51" s="448"/>
      <c r="J51" s="448"/>
      <c r="K51" s="448"/>
      <c r="L51" s="448"/>
      <c r="M51" s="448"/>
      <c r="N51" s="448"/>
      <c r="O51" s="448"/>
      <c r="P51" s="448"/>
      <c r="Q51" s="448"/>
      <c r="R51" s="459"/>
      <c r="S51" s="459"/>
      <c r="T51" s="459"/>
      <c r="U51" s="459"/>
      <c r="V51" s="459"/>
      <c r="W51" s="459"/>
      <c r="X51" s="460"/>
      <c r="Y51" s="461"/>
      <c r="Z51" s="460"/>
    </row>
    <row r="52" spans="1:26" ht="13.5" thickBot="1" x14ac:dyDescent="0.25">
      <c r="A52" s="32"/>
      <c r="B52" s="32"/>
      <c r="C52" s="32"/>
      <c r="D52" s="32"/>
      <c r="E52" s="32"/>
      <c r="F52" s="32"/>
      <c r="G52" s="32"/>
      <c r="H52" s="448"/>
      <c r="I52" s="448"/>
      <c r="J52" s="448"/>
      <c r="K52" s="448"/>
      <c r="L52" s="448"/>
      <c r="M52" s="448"/>
      <c r="N52" s="448"/>
      <c r="O52" s="448"/>
      <c r="P52" s="448"/>
      <c r="Q52" s="448"/>
      <c r="R52" s="459"/>
      <c r="S52" s="459"/>
      <c r="T52" s="459"/>
      <c r="U52" s="459"/>
      <c r="V52" s="459"/>
      <c r="W52" s="459"/>
      <c r="X52" s="460"/>
      <c r="Y52" s="461"/>
      <c r="Z52" s="460"/>
    </row>
    <row r="53" spans="1:26" ht="13.5" thickBot="1" x14ac:dyDescent="0.25">
      <c r="A53" s="462"/>
      <c r="B53" s="463" t="s">
        <v>859</v>
      </c>
      <c r="C53" s="463"/>
      <c r="D53" s="464" t="s">
        <v>860</v>
      </c>
      <c r="E53" s="465" t="s">
        <v>22</v>
      </c>
      <c r="F53" s="571" t="s">
        <v>861</v>
      </c>
      <c r="G53" s="571"/>
      <c r="H53" s="571"/>
      <c r="I53" s="571"/>
      <c r="J53" s="571"/>
      <c r="K53" s="571"/>
      <c r="L53" s="466"/>
      <c r="M53" s="466"/>
      <c r="N53" s="466"/>
      <c r="O53" s="466"/>
      <c r="P53" s="459"/>
      <c r="Q53" s="459"/>
    </row>
    <row r="54" spans="1:26" ht="12.75" hidden="1" customHeight="1" x14ac:dyDescent="0.2">
      <c r="A54" s="467"/>
      <c r="B54" s="468" t="s">
        <v>57</v>
      </c>
      <c r="C54" s="468"/>
      <c r="D54" s="469" t="s">
        <v>23</v>
      </c>
      <c r="E54" s="470"/>
      <c r="F54" s="471">
        <v>2012</v>
      </c>
      <c r="G54" s="471"/>
      <c r="H54" s="471">
        <v>2013</v>
      </c>
      <c r="I54" s="471">
        <v>2014</v>
      </c>
      <c r="J54" s="471">
        <v>2015</v>
      </c>
      <c r="K54" s="471">
        <v>2016</v>
      </c>
      <c r="L54" s="471"/>
      <c r="M54" s="471">
        <v>2016</v>
      </c>
      <c r="N54" s="471"/>
      <c r="O54" s="471"/>
      <c r="P54" s="459"/>
      <c r="Q54" s="459"/>
    </row>
    <row r="55" spans="1:26" ht="12.75" customHeight="1" x14ac:dyDescent="0.2">
      <c r="A55" s="472"/>
      <c r="B55" s="34" t="s">
        <v>862</v>
      </c>
      <c r="C55" s="34"/>
      <c r="D55" s="473"/>
      <c r="E55" s="474"/>
      <c r="F55" s="471"/>
      <c r="G55" s="471"/>
      <c r="H55" s="471"/>
      <c r="I55" s="471"/>
      <c r="J55" s="471"/>
      <c r="K55" s="471"/>
      <c r="L55" s="471"/>
      <c r="M55" s="471"/>
      <c r="N55" s="471"/>
      <c r="O55" s="471"/>
      <c r="P55" s="459"/>
      <c r="Q55" s="459"/>
    </row>
    <row r="56" spans="1:26" x14ac:dyDescent="0.2">
      <c r="A56" s="475"/>
      <c r="B56" s="34" t="s">
        <v>863</v>
      </c>
      <c r="C56" s="34"/>
      <c r="D56" s="473"/>
      <c r="E56" s="476"/>
      <c r="F56" s="477" t="s">
        <v>864</v>
      </c>
      <c r="G56" s="477"/>
      <c r="H56" s="477" t="s">
        <v>865</v>
      </c>
      <c r="I56" s="477" t="s">
        <v>865</v>
      </c>
      <c r="J56" s="478"/>
      <c r="K56" s="477" t="s">
        <v>865</v>
      </c>
      <c r="L56" s="477"/>
      <c r="M56" s="477" t="s">
        <v>865</v>
      </c>
      <c r="N56" s="477"/>
      <c r="O56" s="477"/>
      <c r="P56" s="459"/>
      <c r="Q56" s="459"/>
    </row>
    <row r="57" spans="1:26" x14ac:dyDescent="0.2">
      <c r="A57" s="475"/>
      <c r="B57" s="34" t="s">
        <v>26</v>
      </c>
      <c r="C57" s="34"/>
      <c r="D57" s="473" t="s">
        <v>27</v>
      </c>
      <c r="E57" s="479">
        <f>0.68*0.85</f>
        <v>0.57999999999999996</v>
      </c>
      <c r="F57" s="460"/>
      <c r="G57" s="460"/>
      <c r="H57" s="460"/>
      <c r="I57" s="459"/>
      <c r="J57" s="459"/>
      <c r="K57" s="459"/>
      <c r="L57" s="459"/>
      <c r="M57" s="459"/>
      <c r="N57" s="459"/>
      <c r="O57" s="459"/>
      <c r="P57" s="459"/>
      <c r="Q57" s="459"/>
    </row>
    <row r="58" spans="1:26" ht="13.5" thickBot="1" x14ac:dyDescent="0.25">
      <c r="A58" s="480"/>
      <c r="B58" s="45" t="s">
        <v>28</v>
      </c>
      <c r="C58" s="45"/>
      <c r="D58" s="481" t="s">
        <v>27</v>
      </c>
      <c r="E58" s="482">
        <v>0.4</v>
      </c>
      <c r="F58" s="460"/>
      <c r="G58" s="460"/>
      <c r="H58" s="460"/>
      <c r="I58" s="459"/>
      <c r="J58" s="459"/>
      <c r="K58" s="459"/>
      <c r="L58" s="459"/>
      <c r="M58" s="459"/>
      <c r="N58" s="459"/>
      <c r="O58" s="459"/>
      <c r="P58" s="459"/>
      <c r="Q58" s="459"/>
    </row>
    <row r="59" spans="1:26" x14ac:dyDescent="0.2">
      <c r="A59" s="483"/>
      <c r="B59" s="484" t="s">
        <v>843</v>
      </c>
      <c r="C59" s="485"/>
      <c r="D59" s="469" t="s">
        <v>27</v>
      </c>
      <c r="E59" s="486">
        <v>1.5</v>
      </c>
    </row>
    <row r="60" spans="1:26" x14ac:dyDescent="0.2">
      <c r="A60" s="487"/>
      <c r="B60" s="488" t="s">
        <v>849</v>
      </c>
      <c r="C60" s="489"/>
      <c r="D60" s="473" t="s">
        <v>27</v>
      </c>
      <c r="E60" s="490">
        <v>1.5</v>
      </c>
    </row>
    <row r="61" spans="1:26" ht="13.5" thickBot="1" x14ac:dyDescent="0.25">
      <c r="A61" s="491"/>
      <c r="B61" s="492" t="s">
        <v>13</v>
      </c>
      <c r="C61" s="493"/>
      <c r="D61" s="473" t="s">
        <v>27</v>
      </c>
      <c r="E61" s="494">
        <v>1.5</v>
      </c>
    </row>
    <row r="63" spans="1:26" x14ac:dyDescent="0.2">
      <c r="B63" s="495"/>
      <c r="C63" s="495"/>
    </row>
    <row r="64" spans="1:26" ht="19.5" customHeight="1" x14ac:dyDescent="0.2">
      <c r="B64" s="257" t="s">
        <v>790</v>
      </c>
      <c r="E64" s="257" t="s">
        <v>791</v>
      </c>
      <c r="G64" s="572" t="s">
        <v>792</v>
      </c>
      <c r="H64" s="572"/>
      <c r="K64" s="496" t="s">
        <v>792</v>
      </c>
    </row>
    <row r="65" spans="7:11" x14ac:dyDescent="0.2">
      <c r="G65" s="548" t="s">
        <v>793</v>
      </c>
      <c r="H65" s="548"/>
      <c r="K65" s="259" t="s">
        <v>793</v>
      </c>
    </row>
    <row r="66" spans="7:11" x14ac:dyDescent="0.2">
      <c r="K66" s="448"/>
    </row>
  </sheetData>
  <mergeCells count="36">
    <mergeCell ref="B49:D49"/>
    <mergeCell ref="F53:K53"/>
    <mergeCell ref="G64:H64"/>
    <mergeCell ref="G65:H65"/>
    <mergeCell ref="O6:O7"/>
    <mergeCell ref="B9:B10"/>
    <mergeCell ref="B47:D48"/>
    <mergeCell ref="E47:E48"/>
    <mergeCell ref="F47:K47"/>
    <mergeCell ref="P47:P48"/>
    <mergeCell ref="W5:W7"/>
    <mergeCell ref="X5:X7"/>
    <mergeCell ref="E6:E7"/>
    <mergeCell ref="F6:H6"/>
    <mergeCell ref="I6:I7"/>
    <mergeCell ref="J6:J7"/>
    <mergeCell ref="K6:K7"/>
    <mergeCell ref="L6:L7"/>
    <mergeCell ref="M6:M7"/>
    <mergeCell ref="N6:N7"/>
    <mergeCell ref="Q5:Q7"/>
    <mergeCell ref="R5:R7"/>
    <mergeCell ref="S5:S7"/>
    <mergeCell ref="T5:T7"/>
    <mergeCell ref="U5:U7"/>
    <mergeCell ref="V5:V7"/>
    <mergeCell ref="W1:X1"/>
    <mergeCell ref="B2:S2"/>
    <mergeCell ref="A4:A7"/>
    <mergeCell ref="B4:B7"/>
    <mergeCell ref="C4:C7"/>
    <mergeCell ref="D4:M4"/>
    <mergeCell ref="P4:X4"/>
    <mergeCell ref="D5:D7"/>
    <mergeCell ref="E5:M5"/>
    <mergeCell ref="P5:P7"/>
  </mergeCells>
  <pageMargins left="0" right="0" top="0" bottom="0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8"/>
  <sheetViews>
    <sheetView view="pageBreakPreview" zoomScale="118" zoomScaleNormal="100" zoomScaleSheetLayoutView="118" workbookViewId="0">
      <selection activeCell="E39" sqref="E39"/>
    </sheetView>
  </sheetViews>
  <sheetFormatPr defaultRowHeight="12.75" x14ac:dyDescent="0.2"/>
  <cols>
    <col min="1" max="1" width="29.7109375" style="146" customWidth="1"/>
    <col min="2" max="2" width="25.140625" style="146" customWidth="1"/>
    <col min="3" max="3" width="7.140625" style="146" customWidth="1"/>
    <col min="4" max="4" width="10.7109375" style="146" customWidth="1"/>
    <col min="5" max="5" width="9.7109375" style="146" customWidth="1"/>
    <col min="6" max="6" width="8.28515625" style="146" customWidth="1"/>
    <col min="7" max="7" width="8.42578125" style="146" customWidth="1"/>
    <col min="8" max="8" width="10" style="146" customWidth="1"/>
    <col min="9" max="9" width="8.7109375" style="146" customWidth="1"/>
    <col min="10" max="10" width="11.7109375" style="146" customWidth="1"/>
    <col min="11" max="16384" width="9.140625" style="146"/>
  </cols>
  <sheetData>
    <row r="1" spans="1:16" s="131" customFormat="1" ht="12" x14ac:dyDescent="0.2">
      <c r="A1" s="141" t="s">
        <v>776</v>
      </c>
      <c r="B1" s="141"/>
      <c r="C1" s="141"/>
      <c r="D1" s="141"/>
      <c r="E1" s="141"/>
      <c r="I1" s="586" t="s">
        <v>867</v>
      </c>
      <c r="J1" s="586"/>
    </row>
    <row r="2" spans="1:16" s="1" customFormat="1" x14ac:dyDescent="0.2">
      <c r="A2" s="129" t="s">
        <v>88</v>
      </c>
    </row>
    <row r="3" spans="1:16" x14ac:dyDescent="0.2">
      <c r="A3" s="587" t="s">
        <v>777</v>
      </c>
      <c r="B3" s="587"/>
      <c r="C3" s="587"/>
      <c r="D3" s="587"/>
      <c r="E3" s="587"/>
      <c r="F3" s="587"/>
      <c r="G3" s="587"/>
      <c r="H3" s="587"/>
      <c r="I3" s="587"/>
      <c r="J3" s="587"/>
    </row>
    <row r="4" spans="1:16" x14ac:dyDescent="0.2">
      <c r="A4" s="588" t="s">
        <v>778</v>
      </c>
      <c r="B4" s="588"/>
      <c r="C4" s="588"/>
      <c r="D4" s="588"/>
      <c r="E4" s="588"/>
      <c r="F4" s="588"/>
      <c r="G4" s="588"/>
      <c r="H4" s="588"/>
      <c r="I4" s="588"/>
      <c r="J4" s="588"/>
      <c r="K4" s="233"/>
      <c r="L4" s="233"/>
      <c r="M4" s="233"/>
      <c r="N4" s="234"/>
      <c r="O4" s="234"/>
      <c r="P4" s="234"/>
    </row>
    <row r="5" spans="1:16" ht="28.5" customHeight="1" thickBot="1" x14ac:dyDescent="0.25">
      <c r="A5" s="588" t="s">
        <v>779</v>
      </c>
      <c r="B5" s="588"/>
      <c r="C5" s="588"/>
      <c r="D5" s="588"/>
      <c r="E5" s="588"/>
      <c r="F5" s="588"/>
      <c r="G5" s="588"/>
      <c r="H5" s="588"/>
      <c r="I5" s="588"/>
      <c r="J5" s="588"/>
      <c r="K5" s="233"/>
      <c r="L5" s="233"/>
      <c r="M5" s="233"/>
    </row>
    <row r="6" spans="1:16" ht="23.25" customHeight="1" x14ac:dyDescent="0.2">
      <c r="A6" s="589" t="s">
        <v>780</v>
      </c>
      <c r="B6" s="589" t="s">
        <v>781</v>
      </c>
      <c r="C6" s="589" t="s">
        <v>782</v>
      </c>
      <c r="D6" s="589" t="s">
        <v>783</v>
      </c>
      <c r="E6" s="589" t="s">
        <v>784</v>
      </c>
      <c r="F6" s="589" t="s">
        <v>785</v>
      </c>
      <c r="G6" s="591" t="s">
        <v>786</v>
      </c>
      <c r="H6" s="589" t="s">
        <v>95</v>
      </c>
      <c r="I6" s="589" t="s">
        <v>787</v>
      </c>
      <c r="J6" s="589" t="s">
        <v>788</v>
      </c>
    </row>
    <row r="7" spans="1:16" ht="13.5" thickBot="1" x14ac:dyDescent="0.25">
      <c r="A7" s="590"/>
      <c r="B7" s="590"/>
      <c r="C7" s="590"/>
      <c r="D7" s="590"/>
      <c r="E7" s="590"/>
      <c r="F7" s="590"/>
      <c r="G7" s="592"/>
      <c r="H7" s="590"/>
      <c r="I7" s="590"/>
      <c r="J7" s="590"/>
    </row>
    <row r="8" spans="1:16" ht="30" customHeight="1" thickBot="1" x14ac:dyDescent="0.25">
      <c r="A8" s="235">
        <v>1</v>
      </c>
      <c r="B8" s="235">
        <v>2</v>
      </c>
      <c r="C8" s="235">
        <v>3</v>
      </c>
      <c r="D8" s="235">
        <v>4</v>
      </c>
      <c r="E8" s="235">
        <v>5</v>
      </c>
      <c r="F8" s="236">
        <v>6</v>
      </c>
      <c r="G8" s="236">
        <v>7</v>
      </c>
      <c r="H8" s="235">
        <v>8</v>
      </c>
      <c r="I8" s="235">
        <v>9</v>
      </c>
      <c r="J8" s="236">
        <v>10</v>
      </c>
    </row>
    <row r="9" spans="1:16" ht="17.25" customHeight="1" x14ac:dyDescent="0.2">
      <c r="A9" s="593"/>
      <c r="B9" s="262"/>
      <c r="C9" s="263"/>
      <c r="D9" s="263"/>
      <c r="E9" s="263"/>
      <c r="F9" s="264"/>
      <c r="G9" s="263"/>
      <c r="H9" s="264"/>
      <c r="I9" s="263"/>
      <c r="J9" s="265"/>
    </row>
    <row r="10" spans="1:16" ht="21.75" customHeight="1" x14ac:dyDescent="0.2">
      <c r="A10" s="594"/>
      <c r="B10" s="262"/>
      <c r="C10" s="263"/>
      <c r="D10" s="263"/>
      <c r="E10" s="263"/>
      <c r="F10" s="264"/>
      <c r="G10" s="263"/>
      <c r="H10" s="264"/>
      <c r="I10" s="263"/>
      <c r="J10" s="265"/>
    </row>
    <row r="11" spans="1:16" ht="19.5" customHeight="1" thickBot="1" x14ac:dyDescent="0.25">
      <c r="A11" s="594"/>
      <c r="B11" s="266"/>
      <c r="C11" s="267"/>
      <c r="D11" s="268"/>
      <c r="E11" s="268"/>
      <c r="F11" s="269"/>
      <c r="G11" s="268"/>
      <c r="H11" s="269"/>
      <c r="I11" s="268"/>
      <c r="J11" s="270"/>
    </row>
    <row r="12" spans="1:16" x14ac:dyDescent="0.2">
      <c r="A12" s="271"/>
      <c r="B12" s="272"/>
      <c r="C12" s="273"/>
      <c r="D12" s="273"/>
      <c r="E12" s="273"/>
      <c r="F12" s="274"/>
      <c r="G12" s="273"/>
      <c r="H12" s="274"/>
      <c r="I12" s="273"/>
      <c r="J12" s="275"/>
    </row>
    <row r="13" spans="1:16" ht="16.5" customHeight="1" thickBot="1" x14ac:dyDescent="0.25">
      <c r="A13" s="276"/>
      <c r="B13" s="266"/>
      <c r="C13" s="267"/>
      <c r="D13" s="267"/>
      <c r="E13" s="267"/>
      <c r="F13" s="269"/>
      <c r="G13" s="267"/>
      <c r="H13" s="269"/>
      <c r="I13" s="267"/>
      <c r="J13" s="270"/>
    </row>
    <row r="14" spans="1:16" x14ac:dyDescent="0.2">
      <c r="A14" s="240"/>
      <c r="B14" s="241"/>
      <c r="C14" s="237"/>
      <c r="D14" s="237"/>
      <c r="E14" s="237"/>
      <c r="F14" s="238"/>
      <c r="G14" s="237"/>
      <c r="H14" s="238"/>
      <c r="I14" s="237"/>
      <c r="J14" s="239"/>
    </row>
    <row r="15" spans="1:16" ht="18.75" customHeight="1" x14ac:dyDescent="0.2">
      <c r="A15" s="242"/>
      <c r="B15" s="243"/>
      <c r="C15" s="244"/>
      <c r="D15" s="244"/>
      <c r="E15" s="244"/>
      <c r="F15" s="245"/>
      <c r="G15" s="244"/>
      <c r="H15" s="245"/>
      <c r="I15" s="244"/>
      <c r="J15" s="246"/>
    </row>
    <row r="16" spans="1:16" s="131" customFormat="1" x14ac:dyDescent="0.2">
      <c r="A16" s="242"/>
      <c r="B16" s="243"/>
      <c r="C16" s="244"/>
      <c r="D16" s="244"/>
      <c r="E16" s="244"/>
      <c r="F16" s="245"/>
      <c r="G16" s="244"/>
      <c r="H16" s="245"/>
      <c r="I16" s="244"/>
      <c r="J16" s="246"/>
    </row>
    <row r="17" spans="1:10" s="131" customFormat="1" x14ac:dyDescent="0.2">
      <c r="A17" s="247"/>
      <c r="B17" s="248"/>
      <c r="C17" s="244"/>
      <c r="D17" s="244"/>
      <c r="E17" s="244"/>
      <c r="F17" s="245"/>
      <c r="G17" s="249"/>
      <c r="H17" s="245"/>
      <c r="I17" s="244"/>
      <c r="J17" s="246"/>
    </row>
    <row r="18" spans="1:10" s="131" customFormat="1" ht="22.5" customHeight="1" thickBot="1" x14ac:dyDescent="0.25">
      <c r="A18" s="250"/>
      <c r="B18" s="251"/>
      <c r="C18" s="252"/>
      <c r="D18" s="252"/>
      <c r="E18" s="252"/>
      <c r="F18" s="253"/>
      <c r="G18" s="254"/>
      <c r="H18" s="253"/>
      <c r="I18" s="252"/>
      <c r="J18" s="255"/>
    </row>
    <row r="19" spans="1:10" ht="20.25" customHeight="1" thickBot="1" x14ac:dyDescent="0.25">
      <c r="A19" s="595" t="s">
        <v>789</v>
      </c>
      <c r="B19" s="596"/>
      <c r="C19" s="596"/>
      <c r="D19" s="596"/>
      <c r="E19" s="596"/>
      <c r="F19" s="596"/>
      <c r="G19" s="596"/>
      <c r="H19" s="596"/>
      <c r="I19" s="597"/>
      <c r="J19" s="256">
        <f>SUM(J14:J18)</f>
        <v>0</v>
      </c>
    </row>
    <row r="20" spans="1:10" ht="35.25" customHeight="1" x14ac:dyDescent="0.2"/>
    <row r="22" spans="1:10" x14ac:dyDescent="0.2">
      <c r="A22" s="257" t="s">
        <v>790</v>
      </c>
      <c r="B22" s="258"/>
      <c r="C22" s="572" t="s">
        <v>791</v>
      </c>
      <c r="D22" s="572"/>
      <c r="E22" s="258"/>
      <c r="F22" s="572" t="s">
        <v>792</v>
      </c>
      <c r="G22" s="572"/>
      <c r="H22" s="572"/>
    </row>
    <row r="23" spans="1:10" x14ac:dyDescent="0.2">
      <c r="A23" s="258"/>
      <c r="B23" s="258"/>
      <c r="C23" s="258"/>
      <c r="D23" s="258"/>
      <c r="E23" s="258"/>
      <c r="F23" s="585" t="s">
        <v>793</v>
      </c>
      <c r="G23" s="585"/>
      <c r="H23" s="585"/>
    </row>
    <row r="24" spans="1:10" x14ac:dyDescent="0.2">
      <c r="G24" s="260"/>
    </row>
    <row r="25" spans="1:10" x14ac:dyDescent="0.2">
      <c r="G25" s="260"/>
    </row>
    <row r="26" spans="1:10" ht="20.25" customHeight="1" x14ac:dyDescent="0.2">
      <c r="G26" s="260"/>
    </row>
    <row r="27" spans="1:10" ht="24.75" customHeight="1" x14ac:dyDescent="0.2">
      <c r="G27" s="260"/>
    </row>
    <row r="28" spans="1:10" ht="24" customHeight="1" x14ac:dyDescent="0.2">
      <c r="G28" s="260"/>
    </row>
    <row r="29" spans="1:10" ht="23.25" customHeight="1" x14ac:dyDescent="0.2">
      <c r="G29" s="260"/>
    </row>
    <row r="30" spans="1:10" ht="20.25" customHeight="1" x14ac:dyDescent="0.2">
      <c r="G30" s="260"/>
    </row>
    <row r="31" spans="1:10" ht="15" customHeight="1" x14ac:dyDescent="0.2">
      <c r="G31" s="261"/>
    </row>
    <row r="32" spans="1:10" ht="12.75" customHeight="1" x14ac:dyDescent="0.2"/>
    <row r="49" ht="24.75" customHeight="1" x14ac:dyDescent="0.2"/>
    <row r="50" ht="12" customHeight="1" x14ac:dyDescent="0.2"/>
    <row r="51" ht="12" customHeight="1" x14ac:dyDescent="0.2"/>
    <row r="52" ht="12" customHeight="1" x14ac:dyDescent="0.2"/>
    <row r="53" ht="29.25" customHeight="1" x14ac:dyDescent="0.2"/>
    <row r="54" ht="12" customHeight="1" x14ac:dyDescent="0.2"/>
    <row r="55" ht="12.75" customHeight="1" x14ac:dyDescent="0.2"/>
    <row r="56" ht="20.25" customHeight="1" x14ac:dyDescent="0.2"/>
    <row r="57" ht="24" customHeight="1" x14ac:dyDescent="0.2"/>
    <row r="58" ht="12" customHeight="1" x14ac:dyDescent="0.2"/>
    <row r="59" ht="12" customHeight="1" x14ac:dyDescent="0.2"/>
    <row r="60" ht="12" customHeight="1" x14ac:dyDescent="0.2"/>
    <row r="61" ht="12" customHeight="1" x14ac:dyDescent="0.2"/>
    <row r="62" ht="12" customHeight="1" x14ac:dyDescent="0.2"/>
    <row r="63" ht="18.75" customHeight="1" x14ac:dyDescent="0.2"/>
    <row r="64" ht="24.75" customHeight="1" x14ac:dyDescent="0.2"/>
    <row r="65" ht="24" customHeight="1" x14ac:dyDescent="0.2"/>
    <row r="66" ht="23.25" customHeight="1" x14ac:dyDescent="0.2"/>
    <row r="67" ht="20.25" customHeight="1" x14ac:dyDescent="0.2"/>
    <row r="69" ht="20.25" customHeight="1" x14ac:dyDescent="0.2"/>
    <row r="70" ht="16.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21" customHeight="1" x14ac:dyDescent="0.2"/>
    <row r="89" ht="18.75" customHeight="1" x14ac:dyDescent="0.2"/>
    <row r="90" ht="12" hidden="1" customHeight="1" x14ac:dyDescent="0.2"/>
    <row r="91" ht="12.75" hidden="1" customHeight="1" x14ac:dyDescent="0.2"/>
    <row r="92" ht="20.25" hidden="1" customHeight="1" x14ac:dyDescent="0.2"/>
    <row r="93" ht="15.75" customHeight="1" x14ac:dyDescent="0.2"/>
    <row r="94" ht="12" hidden="1" customHeight="1" x14ac:dyDescent="0.2"/>
    <row r="95" ht="12" hidden="1" customHeight="1" x14ac:dyDescent="0.2"/>
    <row r="96" ht="12" hidden="1" customHeight="1" x14ac:dyDescent="0.2"/>
    <row r="97" ht="12" hidden="1" customHeight="1" x14ac:dyDescent="0.2"/>
    <row r="98" ht="12" hidden="1" customHeight="1" x14ac:dyDescent="0.2"/>
    <row r="99" ht="18.75" customHeight="1" x14ac:dyDescent="0.2"/>
    <row r="100" ht="24.75" hidden="1" customHeight="1" x14ac:dyDescent="0.2"/>
    <row r="101" ht="24" hidden="1" customHeight="1" x14ac:dyDescent="0.2"/>
    <row r="102" ht="23.25" hidden="1" customHeight="1" x14ac:dyDescent="0.2"/>
    <row r="103" ht="20.25" hidden="1" customHeight="1" x14ac:dyDescent="0.2"/>
    <row r="105" ht="20.25" customHeight="1" x14ac:dyDescent="0.2"/>
    <row r="106" ht="16.5" customHeight="1" x14ac:dyDescent="0.2"/>
    <row r="107" ht="15" hidden="1" customHeight="1" x14ac:dyDescent="0.2"/>
    <row r="108" ht="15" hidden="1" customHeight="1" x14ac:dyDescent="0.2"/>
    <row r="109" ht="15" hidden="1" customHeight="1" x14ac:dyDescent="0.2"/>
    <row r="110" ht="15" hidden="1" customHeight="1" x14ac:dyDescent="0.2"/>
    <row r="111" ht="15" hidden="1" customHeight="1" x14ac:dyDescent="0.2"/>
    <row r="112" ht="15" hidden="1" customHeight="1" x14ac:dyDescent="0.2"/>
    <row r="113" ht="15" hidden="1" customHeight="1" x14ac:dyDescent="0.2"/>
    <row r="114" ht="15" hidden="1" customHeight="1" x14ac:dyDescent="0.2"/>
    <row r="115" ht="15" hidden="1" customHeight="1" thickBot="1" x14ac:dyDescent="0.25"/>
    <row r="116" ht="15" hidden="1" customHeight="1" thickBot="1" x14ac:dyDescent="0.25"/>
    <row r="117" ht="15" hidden="1" customHeight="1" x14ac:dyDescent="0.2"/>
    <row r="118" ht="15" hidden="1" customHeight="1" x14ac:dyDescent="0.2"/>
    <row r="119" ht="15" hidden="1" customHeight="1" x14ac:dyDescent="0.2"/>
    <row r="120" ht="15" hidden="1" customHeight="1" x14ac:dyDescent="0.2"/>
    <row r="121" ht="15" customHeight="1" x14ac:dyDescent="0.2"/>
    <row r="122" ht="15" customHeight="1" x14ac:dyDescent="0.2"/>
    <row r="123" ht="16.5" customHeight="1" x14ac:dyDescent="0.2"/>
    <row r="128" ht="27" customHeight="1" x14ac:dyDescent="0.2"/>
  </sheetData>
  <mergeCells count="19">
    <mergeCell ref="A19:I19"/>
    <mergeCell ref="C22:D22"/>
    <mergeCell ref="F22:H22"/>
    <mergeCell ref="F23:H23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A9:A1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1"/>
  <sheetViews>
    <sheetView view="pageBreakPreview" zoomScale="118" zoomScaleNormal="100" zoomScaleSheetLayoutView="118" workbookViewId="0">
      <selection activeCell="Q20" sqref="Q20"/>
    </sheetView>
  </sheetViews>
  <sheetFormatPr defaultRowHeight="12.75" x14ac:dyDescent="0.2"/>
  <cols>
    <col min="1" max="1" width="3.5703125" style="130" customWidth="1"/>
    <col min="2" max="2" width="39.140625" style="130" customWidth="1"/>
    <col min="3" max="4" width="11.7109375" style="278" customWidth="1"/>
    <col min="5" max="5" width="6.140625" style="278" customWidth="1"/>
    <col min="6" max="6" width="9.140625" style="278"/>
    <col min="7" max="7" width="7.85546875" style="278" customWidth="1"/>
    <col min="8" max="8" width="6.28515625" style="278" customWidth="1"/>
    <col min="9" max="9" width="7" style="278" customWidth="1"/>
    <col min="10" max="10" width="6.7109375" style="278" customWidth="1"/>
    <col min="11" max="11" width="9.85546875" style="278" customWidth="1"/>
    <col min="12" max="12" width="7.42578125" style="278" customWidth="1"/>
    <col min="13" max="13" width="10.85546875" style="278" customWidth="1"/>
    <col min="14" max="16384" width="9.140625" style="130"/>
  </cols>
  <sheetData>
    <row r="1" spans="1:14" x14ac:dyDescent="0.2">
      <c r="A1" s="129" t="s">
        <v>794</v>
      </c>
      <c r="C1" s="277"/>
      <c r="D1" s="277"/>
      <c r="K1" s="602" t="s">
        <v>868</v>
      </c>
      <c r="L1" s="602"/>
      <c r="M1" s="602"/>
    </row>
    <row r="2" spans="1:14" s="1" customFormat="1" x14ac:dyDescent="0.2">
      <c r="A2" s="129" t="s">
        <v>88</v>
      </c>
    </row>
    <row r="4" spans="1:14" ht="14.25" customHeight="1" x14ac:dyDescent="0.2"/>
    <row r="5" spans="1:14" ht="15" customHeight="1" x14ac:dyDescent="0.2">
      <c r="A5" s="603" t="s">
        <v>795</v>
      </c>
      <c r="B5" s="603"/>
      <c r="C5" s="603"/>
      <c r="D5" s="603"/>
      <c r="E5" s="603"/>
      <c r="F5" s="603"/>
      <c r="G5" s="603"/>
      <c r="H5" s="603"/>
      <c r="I5" s="603"/>
      <c r="J5" s="603"/>
      <c r="K5" s="603"/>
      <c r="L5" s="603"/>
      <c r="M5" s="603"/>
    </row>
    <row r="6" spans="1:14" ht="24" customHeight="1" x14ac:dyDescent="0.2">
      <c r="A6" s="588" t="s">
        <v>778</v>
      </c>
      <c r="B6" s="588"/>
      <c r="C6" s="588"/>
      <c r="D6" s="588"/>
      <c r="E6" s="588"/>
      <c r="F6" s="588"/>
      <c r="G6" s="588"/>
      <c r="H6" s="588"/>
      <c r="I6" s="588"/>
      <c r="J6" s="588"/>
      <c r="K6" s="588"/>
      <c r="L6" s="588"/>
      <c r="M6" s="588"/>
      <c r="N6" s="233"/>
    </row>
    <row r="7" spans="1:14" ht="12.75" customHeight="1" thickBot="1" x14ac:dyDescent="0.25">
      <c r="A7" s="588" t="s">
        <v>779</v>
      </c>
      <c r="B7" s="588"/>
      <c r="C7" s="588"/>
      <c r="D7" s="588"/>
      <c r="E7" s="588"/>
      <c r="F7" s="588"/>
      <c r="G7" s="588"/>
      <c r="H7" s="588"/>
      <c r="I7" s="588"/>
      <c r="J7" s="588"/>
      <c r="K7" s="588"/>
      <c r="L7" s="588"/>
      <c r="M7" s="588"/>
      <c r="N7" s="233"/>
    </row>
    <row r="8" spans="1:14" x14ac:dyDescent="0.2">
      <c r="A8" s="604" t="s">
        <v>59</v>
      </c>
      <c r="B8" s="606" t="s">
        <v>796</v>
      </c>
      <c r="C8" s="608" t="s">
        <v>797</v>
      </c>
      <c r="D8" s="608" t="s">
        <v>798</v>
      </c>
      <c r="E8" s="606" t="s">
        <v>787</v>
      </c>
      <c r="F8" s="606" t="s">
        <v>70</v>
      </c>
      <c r="G8" s="606" t="s">
        <v>799</v>
      </c>
      <c r="H8" s="606" t="s">
        <v>800</v>
      </c>
      <c r="I8" s="606"/>
      <c r="J8" s="606"/>
      <c r="K8" s="606" t="s">
        <v>801</v>
      </c>
      <c r="L8" s="606"/>
      <c r="M8" s="610" t="s">
        <v>802</v>
      </c>
    </row>
    <row r="9" spans="1:14" s="281" customFormat="1" ht="21" customHeight="1" x14ac:dyDescent="0.25">
      <c r="A9" s="605"/>
      <c r="B9" s="607"/>
      <c r="C9" s="609"/>
      <c r="D9" s="609"/>
      <c r="E9" s="607"/>
      <c r="F9" s="607"/>
      <c r="G9" s="607"/>
      <c r="H9" s="279" t="s">
        <v>803</v>
      </c>
      <c r="I9" s="279" t="s">
        <v>804</v>
      </c>
      <c r="J9" s="279" t="s">
        <v>81</v>
      </c>
      <c r="K9" s="279" t="s">
        <v>805</v>
      </c>
      <c r="L9" s="279" t="s">
        <v>806</v>
      </c>
      <c r="M9" s="611"/>
      <c r="N9" s="280"/>
    </row>
    <row r="10" spans="1:14" s="286" customFormat="1" ht="25.5" customHeight="1" thickBot="1" x14ac:dyDescent="0.25">
      <c r="A10" s="282" t="s">
        <v>63</v>
      </c>
      <c r="B10" s="283" t="s">
        <v>71</v>
      </c>
      <c r="C10" s="283" t="s">
        <v>72</v>
      </c>
      <c r="D10" s="283" t="s">
        <v>62</v>
      </c>
      <c r="E10" s="283" t="s">
        <v>73</v>
      </c>
      <c r="F10" s="283" t="s">
        <v>74</v>
      </c>
      <c r="G10" s="283" t="s">
        <v>75</v>
      </c>
      <c r="H10" s="283" t="s">
        <v>76</v>
      </c>
      <c r="I10" s="283" t="s">
        <v>82</v>
      </c>
      <c r="J10" s="283" t="s">
        <v>77</v>
      </c>
      <c r="K10" s="283" t="s">
        <v>78</v>
      </c>
      <c r="L10" s="283" t="s">
        <v>79</v>
      </c>
      <c r="M10" s="284" t="s">
        <v>80</v>
      </c>
      <c r="N10" s="285"/>
    </row>
    <row r="11" spans="1:14" s="296" customFormat="1" ht="12" customHeight="1" thickTop="1" x14ac:dyDescent="0.2">
      <c r="A11" s="287"/>
      <c r="B11" s="288"/>
      <c r="C11" s="289"/>
      <c r="D11" s="290"/>
      <c r="E11" s="290"/>
      <c r="F11" s="291"/>
      <c r="G11" s="291"/>
      <c r="H11" s="292"/>
      <c r="I11" s="292"/>
      <c r="J11" s="292"/>
      <c r="K11" s="293"/>
      <c r="L11" s="294"/>
      <c r="M11" s="295"/>
      <c r="N11" s="281"/>
    </row>
    <row r="12" spans="1:14" s="296" customFormat="1" x14ac:dyDescent="0.2">
      <c r="A12" s="297"/>
      <c r="B12" s="298"/>
      <c r="C12" s="299"/>
      <c r="D12" s="300"/>
      <c r="E12" s="301"/>
      <c r="F12" s="302"/>
      <c r="G12" s="302"/>
      <c r="H12" s="303"/>
      <c r="I12" s="303"/>
      <c r="J12" s="303"/>
      <c r="K12" s="301"/>
      <c r="L12" s="301"/>
      <c r="M12" s="304"/>
      <c r="N12" s="286"/>
    </row>
    <row r="13" spans="1:14" s="296" customFormat="1" x14ac:dyDescent="0.2">
      <c r="A13" s="305"/>
      <c r="B13" s="306"/>
      <c r="C13" s="307"/>
      <c r="D13" s="308"/>
      <c r="E13" s="309"/>
      <c r="F13" s="310"/>
      <c r="G13" s="310"/>
      <c r="H13" s="311"/>
      <c r="I13" s="311"/>
      <c r="J13" s="311"/>
      <c r="K13" s="309"/>
      <c r="L13" s="309"/>
      <c r="M13" s="312"/>
    </row>
    <row r="14" spans="1:14" s="296" customFormat="1" ht="18.75" customHeight="1" x14ac:dyDescent="0.2">
      <c r="A14" s="305"/>
      <c r="B14" s="306"/>
      <c r="C14" s="307"/>
      <c r="D14" s="308"/>
      <c r="E14" s="309"/>
      <c r="F14" s="310"/>
      <c r="G14" s="310"/>
      <c r="H14" s="311"/>
      <c r="I14" s="311"/>
      <c r="J14" s="311"/>
      <c r="K14" s="309"/>
      <c r="L14" s="309"/>
      <c r="M14" s="312"/>
    </row>
    <row r="15" spans="1:14" s="296" customFormat="1" ht="18" customHeight="1" x14ac:dyDescent="0.2">
      <c r="A15" s="305"/>
      <c r="B15" s="306"/>
      <c r="C15" s="307"/>
      <c r="D15" s="308"/>
      <c r="E15" s="309"/>
      <c r="F15" s="310"/>
      <c r="G15" s="310"/>
      <c r="H15" s="311"/>
      <c r="I15" s="311"/>
      <c r="J15" s="311"/>
      <c r="K15" s="309"/>
      <c r="L15" s="309"/>
      <c r="M15" s="312"/>
    </row>
    <row r="16" spans="1:14" s="296" customFormat="1" ht="18.75" customHeight="1" x14ac:dyDescent="0.2">
      <c r="A16" s="305"/>
      <c r="B16" s="306"/>
      <c r="C16" s="307"/>
      <c r="D16" s="308"/>
      <c r="E16" s="309"/>
      <c r="F16" s="310"/>
      <c r="G16" s="310"/>
      <c r="H16" s="311"/>
      <c r="I16" s="311"/>
      <c r="J16" s="311"/>
      <c r="K16" s="309"/>
      <c r="L16" s="309"/>
      <c r="M16" s="312"/>
    </row>
    <row r="17" spans="1:18" s="322" customFormat="1" x14ac:dyDescent="0.2">
      <c r="A17" s="313"/>
      <c r="B17" s="314"/>
      <c r="C17" s="315"/>
      <c r="D17" s="316"/>
      <c r="E17" s="317"/>
      <c r="F17" s="318"/>
      <c r="G17" s="318"/>
      <c r="H17" s="319"/>
      <c r="I17" s="319"/>
      <c r="J17" s="319"/>
      <c r="K17" s="317"/>
      <c r="L17" s="317"/>
      <c r="M17" s="320"/>
      <c r="N17" s="321"/>
      <c r="O17" s="321"/>
      <c r="P17" s="321"/>
      <c r="Q17" s="321"/>
      <c r="R17" s="321"/>
    </row>
    <row r="18" spans="1:18" s="323" customFormat="1" x14ac:dyDescent="0.2">
      <c r="A18" s="313"/>
      <c r="B18" s="314"/>
      <c r="C18" s="315"/>
      <c r="D18" s="316"/>
      <c r="E18" s="317"/>
      <c r="F18" s="318"/>
      <c r="G18" s="318"/>
      <c r="H18" s="319"/>
      <c r="I18" s="319"/>
      <c r="J18" s="319"/>
      <c r="K18" s="317"/>
      <c r="L18" s="317"/>
      <c r="M18" s="320"/>
      <c r="N18" s="321"/>
      <c r="O18" s="130"/>
      <c r="P18" s="130"/>
      <c r="Q18" s="130"/>
      <c r="R18" s="130"/>
    </row>
    <row r="19" spans="1:18" ht="13.5" thickBot="1" x14ac:dyDescent="0.25">
      <c r="A19" s="324"/>
      <c r="B19" s="325"/>
      <c r="C19" s="326"/>
      <c r="D19" s="327"/>
      <c r="E19" s="328"/>
      <c r="F19" s="329"/>
      <c r="G19" s="329"/>
      <c r="H19" s="330"/>
      <c r="I19" s="330"/>
      <c r="J19" s="330"/>
      <c r="K19" s="331"/>
      <c r="L19" s="332"/>
      <c r="M19" s="333"/>
      <c r="N19" s="321"/>
    </row>
    <row r="20" spans="1:18" ht="14.25" thickTop="1" thickBot="1" x14ac:dyDescent="0.25">
      <c r="A20" s="334"/>
      <c r="B20" s="335" t="s">
        <v>807</v>
      </c>
      <c r="C20" s="336"/>
      <c r="D20" s="337"/>
      <c r="E20" s="338"/>
      <c r="F20" s="339"/>
      <c r="G20" s="339"/>
      <c r="H20" s="339"/>
      <c r="I20" s="339"/>
      <c r="J20" s="339"/>
      <c r="K20" s="339"/>
      <c r="L20" s="338"/>
      <c r="M20" s="340">
        <f>SUM(M11:M19)</f>
        <v>0</v>
      </c>
    </row>
    <row r="21" spans="1:18" ht="13.5" thickTop="1" x14ac:dyDescent="0.2">
      <c r="J21" s="600"/>
      <c r="K21" s="601"/>
      <c r="M21" s="341"/>
    </row>
    <row r="22" spans="1:18" s="258" customFormat="1" x14ac:dyDescent="0.2">
      <c r="B22" s="257" t="s">
        <v>790</v>
      </c>
      <c r="D22" s="572" t="s">
        <v>791</v>
      </c>
      <c r="E22" s="572"/>
      <c r="G22" s="572" t="s">
        <v>792</v>
      </c>
      <c r="H22" s="572"/>
      <c r="I22" s="572"/>
    </row>
    <row r="23" spans="1:18" s="258" customFormat="1" x14ac:dyDescent="0.2">
      <c r="G23" s="585" t="s">
        <v>793</v>
      </c>
      <c r="H23" s="585"/>
      <c r="I23" s="585"/>
    </row>
    <row r="24" spans="1:18" s="258" customFormat="1" x14ac:dyDescent="0.2"/>
    <row r="25" spans="1:18" x14ac:dyDescent="0.2">
      <c r="J25" s="600"/>
      <c r="K25" s="601"/>
      <c r="M25" s="341"/>
    </row>
    <row r="26" spans="1:18" x14ac:dyDescent="0.2">
      <c r="K26" s="342"/>
      <c r="M26" s="341"/>
    </row>
    <row r="27" spans="1:18" x14ac:dyDescent="0.2">
      <c r="K27" s="598"/>
    </row>
    <row r="28" spans="1:18" x14ac:dyDescent="0.2">
      <c r="K28" s="599"/>
    </row>
    <row r="29" spans="1:18" x14ac:dyDescent="0.2">
      <c r="K29" s="599"/>
    </row>
    <row r="30" spans="1:18" x14ac:dyDescent="0.2">
      <c r="K30" s="599"/>
    </row>
    <row r="31" spans="1:18" x14ac:dyDescent="0.2">
      <c r="K31" s="599"/>
    </row>
    <row r="32" spans="1:18" x14ac:dyDescent="0.2">
      <c r="K32" s="599"/>
    </row>
    <row r="33" spans="3:13" x14ac:dyDescent="0.2">
      <c r="C33" s="130"/>
      <c r="D33" s="130"/>
      <c r="E33" s="130"/>
      <c r="F33" s="130"/>
      <c r="G33" s="130"/>
      <c r="H33" s="130"/>
      <c r="I33" s="130"/>
      <c r="J33" s="130"/>
      <c r="K33" s="599"/>
      <c r="L33" s="130"/>
      <c r="M33" s="130"/>
    </row>
    <row r="34" spans="3:13" x14ac:dyDescent="0.2">
      <c r="C34" s="130"/>
      <c r="D34" s="130"/>
      <c r="E34" s="130"/>
      <c r="F34" s="130"/>
      <c r="G34" s="130"/>
      <c r="H34" s="130"/>
      <c r="I34" s="130"/>
      <c r="J34" s="130"/>
      <c r="K34" s="599"/>
      <c r="L34" s="130"/>
      <c r="M34" s="130"/>
    </row>
    <row r="35" spans="3:13" x14ac:dyDescent="0.2">
      <c r="C35" s="130"/>
      <c r="D35" s="130"/>
      <c r="E35" s="130"/>
      <c r="F35" s="130"/>
      <c r="G35" s="130"/>
      <c r="H35" s="130"/>
      <c r="I35" s="130"/>
      <c r="J35" s="130"/>
      <c r="K35" s="599"/>
      <c r="L35" s="130"/>
      <c r="M35" s="130"/>
    </row>
    <row r="38" spans="3:13" x14ac:dyDescent="0.2">
      <c r="C38" s="130"/>
      <c r="D38" s="130"/>
      <c r="E38" s="130"/>
      <c r="F38" s="130"/>
      <c r="G38" s="130"/>
      <c r="H38" s="130"/>
      <c r="I38" s="130"/>
      <c r="J38" s="130"/>
      <c r="L38" s="130"/>
      <c r="M38" s="130"/>
    </row>
    <row r="39" spans="3:13" x14ac:dyDescent="0.2">
      <c r="C39" s="130"/>
      <c r="D39" s="130"/>
      <c r="E39" s="130"/>
      <c r="F39" s="130"/>
      <c r="G39" s="130"/>
      <c r="H39" s="130"/>
      <c r="I39" s="130"/>
      <c r="J39" s="130"/>
      <c r="L39" s="130"/>
      <c r="M39" s="130"/>
    </row>
    <row r="40" spans="3:13" x14ac:dyDescent="0.2">
      <c r="C40" s="130"/>
      <c r="D40" s="130"/>
      <c r="E40" s="130"/>
      <c r="F40" s="130"/>
      <c r="G40" s="130"/>
      <c r="H40" s="130"/>
      <c r="I40" s="130"/>
      <c r="J40" s="130"/>
      <c r="L40" s="130"/>
      <c r="M40" s="130"/>
    </row>
    <row r="41" spans="3:13" x14ac:dyDescent="0.2">
      <c r="C41" s="130"/>
      <c r="D41" s="130"/>
      <c r="E41" s="130"/>
      <c r="F41" s="130"/>
      <c r="G41" s="130"/>
      <c r="H41" s="130"/>
      <c r="I41" s="130"/>
      <c r="J41" s="130"/>
      <c r="L41" s="130"/>
      <c r="M41" s="130"/>
    </row>
  </sheetData>
  <mergeCells count="20"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8:G9"/>
    <mergeCell ref="H8:J8"/>
    <mergeCell ref="M8:M9"/>
    <mergeCell ref="K8:L8"/>
    <mergeCell ref="K27:K35"/>
    <mergeCell ref="J21:K21"/>
    <mergeCell ref="D22:E22"/>
    <mergeCell ref="G22:I22"/>
    <mergeCell ref="G23:I23"/>
    <mergeCell ref="J25:K25"/>
  </mergeCells>
  <pageMargins left="0.7" right="0.7" top="0.75" bottom="0.75" header="0.3" footer="0.3"/>
  <pageSetup paperSize="9" scale="5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49"/>
  <sheetViews>
    <sheetView tabSelected="1" view="pageBreakPreview" zoomScale="82" zoomScaleNormal="100" zoomScaleSheetLayoutView="82" workbookViewId="0">
      <selection activeCell="T36" sqref="T35:T36"/>
    </sheetView>
  </sheetViews>
  <sheetFormatPr defaultRowHeight="12.75" x14ac:dyDescent="0.2"/>
  <cols>
    <col min="1" max="1" width="4.5703125" style="140" customWidth="1"/>
    <col min="2" max="2" width="37.28515625" style="140" customWidth="1"/>
    <col min="3" max="3" width="7.85546875" style="140" customWidth="1"/>
    <col min="4" max="4" width="8.7109375" style="140" customWidth="1"/>
    <col min="5" max="5" width="11.5703125" style="140" customWidth="1"/>
    <col min="6" max="6" width="12.7109375" style="140" customWidth="1"/>
    <col min="7" max="7" width="13" style="140" customWidth="1"/>
    <col min="8" max="8" width="15.42578125" style="140" customWidth="1"/>
    <col min="9" max="9" width="14.28515625" style="140" customWidth="1"/>
    <col min="10" max="16384" width="9.140625" style="140"/>
  </cols>
  <sheetData>
    <row r="1" spans="1:13" x14ac:dyDescent="0.2">
      <c r="A1" s="617" t="s">
        <v>869</v>
      </c>
      <c r="B1" s="617"/>
      <c r="C1" s="617"/>
      <c r="D1" s="617"/>
      <c r="E1" s="617"/>
      <c r="F1" s="617"/>
      <c r="G1" s="617"/>
      <c r="H1" s="617"/>
      <c r="I1" s="617"/>
    </row>
    <row r="2" spans="1:13" x14ac:dyDescent="0.2">
      <c r="D2" s="618"/>
      <c r="E2" s="618"/>
      <c r="F2" s="618"/>
    </row>
    <row r="3" spans="1:13" s="131" customFormat="1" ht="12" x14ac:dyDescent="0.2">
      <c r="A3" s="141" t="s">
        <v>87</v>
      </c>
      <c r="B3" s="141"/>
      <c r="C3" s="141"/>
      <c r="E3" s="619"/>
      <c r="F3" s="619"/>
      <c r="G3" s="142"/>
    </row>
    <row r="4" spans="1:13" s="1" customFormat="1" x14ac:dyDescent="0.2">
      <c r="A4" s="129" t="s">
        <v>88</v>
      </c>
    </row>
    <row r="5" spans="1:13" s="146" customFormat="1" ht="15" customHeight="1" x14ac:dyDescent="0.2">
      <c r="A5" s="143" t="s">
        <v>775</v>
      </c>
      <c r="B5" s="143"/>
      <c r="C5" s="143"/>
      <c r="D5" s="143"/>
      <c r="E5" s="143"/>
      <c r="F5" s="143"/>
      <c r="G5" s="143"/>
      <c r="H5" s="144"/>
      <c r="I5" s="144"/>
      <c r="J5" s="144"/>
      <c r="K5" s="145"/>
      <c r="L5" s="145"/>
      <c r="M5" s="145"/>
    </row>
    <row r="6" spans="1:13" s="146" customFormat="1" ht="15" customHeight="1" x14ac:dyDescent="0.2">
      <c r="A6" s="143" t="s">
        <v>239</v>
      </c>
      <c r="B6" s="143"/>
      <c r="C6" s="143"/>
      <c r="D6" s="143"/>
      <c r="E6" s="143"/>
      <c r="F6" s="143"/>
      <c r="G6" s="143"/>
      <c r="H6" s="144"/>
      <c r="I6" s="144"/>
      <c r="J6" s="144"/>
    </row>
    <row r="7" spans="1:13" x14ac:dyDescent="0.2">
      <c r="B7" s="130"/>
    </row>
    <row r="8" spans="1:13" x14ac:dyDescent="0.2">
      <c r="A8" s="620" t="s">
        <v>58</v>
      </c>
      <c r="B8" s="620"/>
      <c r="C8" s="620"/>
      <c r="D8" s="620"/>
      <c r="E8" s="620"/>
      <c r="F8" s="620"/>
      <c r="G8" s="620"/>
      <c r="H8" s="620"/>
      <c r="I8" s="620"/>
    </row>
    <row r="9" spans="1:13" x14ac:dyDescent="0.2">
      <c r="A9" s="621" t="s">
        <v>89</v>
      </c>
      <c r="B9" s="621"/>
      <c r="C9" s="621"/>
      <c r="D9" s="621"/>
      <c r="E9" s="621"/>
      <c r="F9" s="621"/>
      <c r="G9" s="621"/>
      <c r="H9" s="621"/>
      <c r="I9" s="621"/>
    </row>
    <row r="10" spans="1:13" ht="13.5" thickBot="1" x14ac:dyDescent="0.25">
      <c r="A10" s="147"/>
      <c r="B10" s="147"/>
      <c r="C10" s="147"/>
      <c r="D10" s="147"/>
      <c r="E10" s="147"/>
      <c r="F10" s="147"/>
    </row>
    <row r="11" spans="1:13" ht="12.75" customHeight="1" x14ac:dyDescent="0.2">
      <c r="A11" s="622" t="s">
        <v>59</v>
      </c>
      <c r="B11" s="625" t="s">
        <v>90</v>
      </c>
      <c r="C11" s="625" t="s">
        <v>60</v>
      </c>
      <c r="D11" s="612" t="s">
        <v>91</v>
      </c>
      <c r="E11" s="612"/>
      <c r="F11" s="612"/>
      <c r="G11" s="612"/>
      <c r="H11" s="612"/>
      <c r="I11" s="612"/>
    </row>
    <row r="12" spans="1:13" ht="22.5" customHeight="1" x14ac:dyDescent="0.2">
      <c r="A12" s="623"/>
      <c r="B12" s="612"/>
      <c r="C12" s="612"/>
      <c r="D12" s="627" t="s">
        <v>92</v>
      </c>
      <c r="E12" s="628"/>
      <c r="F12" s="629"/>
      <c r="G12" s="612" t="s">
        <v>93</v>
      </c>
      <c r="H12" s="612"/>
      <c r="I12" s="612"/>
    </row>
    <row r="13" spans="1:13" ht="55.5" customHeight="1" thickBot="1" x14ac:dyDescent="0.25">
      <c r="A13" s="624"/>
      <c r="B13" s="626"/>
      <c r="C13" s="626"/>
      <c r="D13" s="148" t="s">
        <v>61</v>
      </c>
      <c r="E13" s="148" t="s">
        <v>94</v>
      </c>
      <c r="F13" s="149" t="s">
        <v>95</v>
      </c>
      <c r="G13" s="148" t="s">
        <v>61</v>
      </c>
      <c r="H13" s="148" t="s">
        <v>96</v>
      </c>
      <c r="I13" s="148" t="s">
        <v>95</v>
      </c>
    </row>
    <row r="14" spans="1:13" s="153" customFormat="1" x14ac:dyDescent="0.2">
      <c r="A14" s="150">
        <v>1</v>
      </c>
      <c r="B14" s="151">
        <v>2</v>
      </c>
      <c r="C14" s="151">
        <v>3</v>
      </c>
      <c r="D14" s="151">
        <v>4</v>
      </c>
      <c r="E14" s="151">
        <v>5</v>
      </c>
      <c r="F14" s="152">
        <v>6</v>
      </c>
      <c r="G14" s="151">
        <v>7</v>
      </c>
      <c r="H14" s="151">
        <v>8</v>
      </c>
      <c r="I14" s="151">
        <v>9</v>
      </c>
    </row>
    <row r="15" spans="1:13" s="153" customFormat="1" ht="30.75" customHeight="1" x14ac:dyDescent="0.2">
      <c r="A15" s="154">
        <v>1</v>
      </c>
      <c r="B15" s="211" t="s">
        <v>240</v>
      </c>
      <c r="C15" s="212" t="s">
        <v>101</v>
      </c>
      <c r="D15" s="156"/>
      <c r="E15" s="215"/>
      <c r="F15" s="214"/>
      <c r="G15" s="156">
        <v>1.9199999999999998E-2</v>
      </c>
      <c r="H15" s="215">
        <v>43885.120000000003</v>
      </c>
      <c r="I15" s="214">
        <f>G15*H15</f>
        <v>843</v>
      </c>
    </row>
    <row r="16" spans="1:13" s="153" customFormat="1" ht="25.5" x14ac:dyDescent="0.2">
      <c r="A16" s="154">
        <v>2</v>
      </c>
      <c r="B16" s="211" t="s">
        <v>241</v>
      </c>
      <c r="C16" s="212" t="s">
        <v>101</v>
      </c>
      <c r="D16" s="156"/>
      <c r="E16" s="215"/>
      <c r="F16" s="214"/>
      <c r="G16" s="156">
        <v>5.0000000000000001E-4</v>
      </c>
      <c r="H16" s="215">
        <v>20523.009999999998</v>
      </c>
      <c r="I16" s="214">
        <f t="shared" ref="I16:I47" si="0">G16*H16</f>
        <v>10</v>
      </c>
    </row>
    <row r="17" spans="1:9" s="153" customFormat="1" ht="25.5" x14ac:dyDescent="0.2">
      <c r="A17" s="154">
        <v>3</v>
      </c>
      <c r="B17" s="211" t="s">
        <v>242</v>
      </c>
      <c r="C17" s="212" t="s">
        <v>101</v>
      </c>
      <c r="D17" s="156"/>
      <c r="E17" s="215"/>
      <c r="F17" s="214"/>
      <c r="G17" s="156">
        <v>2.5399999999999999E-2</v>
      </c>
      <c r="H17" s="215">
        <v>16188.69</v>
      </c>
      <c r="I17" s="214">
        <f t="shared" si="0"/>
        <v>411</v>
      </c>
    </row>
    <row r="18" spans="1:9" s="153" customFormat="1" ht="25.5" x14ac:dyDescent="0.2">
      <c r="A18" s="154">
        <v>4</v>
      </c>
      <c r="B18" s="211" t="s">
        <v>243</v>
      </c>
      <c r="C18" s="212" t="s">
        <v>101</v>
      </c>
      <c r="D18" s="156"/>
      <c r="E18" s="215"/>
      <c r="F18" s="214"/>
      <c r="G18" s="156">
        <v>1.7999999999999999E-2</v>
      </c>
      <c r="H18" s="215">
        <v>74018.14</v>
      </c>
      <c r="I18" s="214">
        <f t="shared" si="0"/>
        <v>1332</v>
      </c>
    </row>
    <row r="19" spans="1:9" s="153" customFormat="1" ht="18.75" customHeight="1" x14ac:dyDescent="0.2">
      <c r="A19" s="154">
        <v>5</v>
      </c>
      <c r="B19" s="211" t="s">
        <v>573</v>
      </c>
      <c r="C19" s="212" t="s">
        <v>244</v>
      </c>
      <c r="D19" s="156"/>
      <c r="E19" s="215"/>
      <c r="F19" s="214"/>
      <c r="G19" s="156">
        <v>0.28799999999999998</v>
      </c>
      <c r="H19" s="215">
        <v>238.75</v>
      </c>
      <c r="I19" s="214">
        <f t="shared" si="0"/>
        <v>69</v>
      </c>
    </row>
    <row r="20" spans="1:9" s="153" customFormat="1" ht="25.5" x14ac:dyDescent="0.2">
      <c r="A20" s="154">
        <v>6</v>
      </c>
      <c r="B20" s="211" t="s">
        <v>245</v>
      </c>
      <c r="C20" s="212" t="s">
        <v>101</v>
      </c>
      <c r="D20" s="156"/>
      <c r="E20" s="215"/>
      <c r="F20" s="214"/>
      <c r="G20" s="156">
        <v>3.7000000000000002E-3</v>
      </c>
      <c r="H20" s="215">
        <v>73550.28</v>
      </c>
      <c r="I20" s="214">
        <f t="shared" si="0"/>
        <v>272</v>
      </c>
    </row>
    <row r="21" spans="1:9" s="153" customFormat="1" ht="25.5" x14ac:dyDescent="0.2">
      <c r="A21" s="154">
        <v>7</v>
      </c>
      <c r="B21" s="211" t="s">
        <v>246</v>
      </c>
      <c r="C21" s="212" t="s">
        <v>101</v>
      </c>
      <c r="D21" s="156"/>
      <c r="E21" s="215"/>
      <c r="F21" s="214"/>
      <c r="G21" s="156">
        <v>6.0000000000000001E-3</v>
      </c>
      <c r="H21" s="215">
        <v>75073.2</v>
      </c>
      <c r="I21" s="214">
        <f t="shared" si="0"/>
        <v>450</v>
      </c>
    </row>
    <row r="22" spans="1:9" s="153" customFormat="1" ht="25.5" x14ac:dyDescent="0.2">
      <c r="A22" s="154">
        <v>8</v>
      </c>
      <c r="B22" s="211" t="s">
        <v>247</v>
      </c>
      <c r="C22" s="212" t="s">
        <v>101</v>
      </c>
      <c r="D22" s="156"/>
      <c r="E22" s="215"/>
      <c r="F22" s="214"/>
      <c r="G22" s="156">
        <v>5.0000000000000001E-4</v>
      </c>
      <c r="H22" s="215">
        <v>46544.81</v>
      </c>
      <c r="I22" s="214">
        <f t="shared" si="0"/>
        <v>23</v>
      </c>
    </row>
    <row r="23" spans="1:9" s="153" customFormat="1" ht="22.5" customHeight="1" x14ac:dyDescent="0.2">
      <c r="A23" s="154">
        <v>9</v>
      </c>
      <c r="B23" s="211" t="s">
        <v>565</v>
      </c>
      <c r="C23" s="212" t="s">
        <v>101</v>
      </c>
      <c r="D23" s="156"/>
      <c r="E23" s="215"/>
      <c r="F23" s="214"/>
      <c r="G23" s="156">
        <v>4.7999999999999996E-3</v>
      </c>
      <c r="H23" s="215">
        <v>130766.37</v>
      </c>
      <c r="I23" s="214">
        <f t="shared" si="0"/>
        <v>628</v>
      </c>
    </row>
    <row r="24" spans="1:9" s="153" customFormat="1" ht="25.5" x14ac:dyDescent="0.2">
      <c r="A24" s="154">
        <v>10</v>
      </c>
      <c r="B24" s="211" t="s">
        <v>248</v>
      </c>
      <c r="C24" s="212" t="s">
        <v>101</v>
      </c>
      <c r="D24" s="156"/>
      <c r="E24" s="215"/>
      <c r="F24" s="214"/>
      <c r="G24" s="156">
        <v>4.0800000000000003E-2</v>
      </c>
      <c r="H24" s="215">
        <v>28215.64</v>
      </c>
      <c r="I24" s="214">
        <f t="shared" si="0"/>
        <v>1151</v>
      </c>
    </row>
    <row r="25" spans="1:9" s="153" customFormat="1" ht="17.25" customHeight="1" x14ac:dyDescent="0.2">
      <c r="A25" s="154">
        <v>11</v>
      </c>
      <c r="B25" s="211" t="s">
        <v>720</v>
      </c>
      <c r="C25" s="212" t="s">
        <v>102</v>
      </c>
      <c r="D25" s="156"/>
      <c r="E25" s="215"/>
      <c r="F25" s="214"/>
      <c r="G25" s="156">
        <v>373.05410000000001</v>
      </c>
      <c r="H25" s="215">
        <v>47.09</v>
      </c>
      <c r="I25" s="214">
        <f t="shared" si="0"/>
        <v>17567</v>
      </c>
    </row>
    <row r="26" spans="1:9" s="153" customFormat="1" ht="25.5" x14ac:dyDescent="0.2">
      <c r="A26" s="154">
        <v>12</v>
      </c>
      <c r="B26" s="211" t="s">
        <v>249</v>
      </c>
      <c r="C26" s="212" t="s">
        <v>101</v>
      </c>
      <c r="D26" s="156"/>
      <c r="E26" s="215"/>
      <c r="F26" s="214"/>
      <c r="G26" s="156">
        <v>3.0000000000000001E-3</v>
      </c>
      <c r="H26" s="215">
        <v>50658.48</v>
      </c>
      <c r="I26" s="214">
        <f t="shared" si="0"/>
        <v>152</v>
      </c>
    </row>
    <row r="27" spans="1:9" s="153" customFormat="1" x14ac:dyDescent="0.2">
      <c r="A27" s="154">
        <v>13</v>
      </c>
      <c r="B27" s="211" t="s">
        <v>566</v>
      </c>
      <c r="C27" s="212" t="s">
        <v>101</v>
      </c>
      <c r="D27" s="156"/>
      <c r="E27" s="215"/>
      <c r="F27" s="214"/>
      <c r="G27" s="156">
        <v>2.9999999999999997E-4</v>
      </c>
      <c r="H27" s="215">
        <v>232977.13</v>
      </c>
      <c r="I27" s="214">
        <f t="shared" si="0"/>
        <v>70</v>
      </c>
    </row>
    <row r="28" spans="1:9" s="153" customFormat="1" ht="25.5" x14ac:dyDescent="0.2">
      <c r="A28" s="154">
        <v>14</v>
      </c>
      <c r="B28" s="211" t="s">
        <v>250</v>
      </c>
      <c r="C28" s="212" t="s">
        <v>101</v>
      </c>
      <c r="D28" s="156"/>
      <c r="E28" s="215"/>
      <c r="F28" s="214"/>
      <c r="G28" s="156">
        <v>6.7199999999999996E-2</v>
      </c>
      <c r="H28" s="215">
        <v>27503.38</v>
      </c>
      <c r="I28" s="214">
        <f t="shared" si="0"/>
        <v>1848</v>
      </c>
    </row>
    <row r="29" spans="1:9" s="153" customFormat="1" x14ac:dyDescent="0.2">
      <c r="A29" s="154">
        <v>15</v>
      </c>
      <c r="B29" s="211" t="s">
        <v>251</v>
      </c>
      <c r="C29" s="212" t="s">
        <v>101</v>
      </c>
      <c r="D29" s="156"/>
      <c r="E29" s="215"/>
      <c r="F29" s="214"/>
      <c r="G29" s="156">
        <v>1.09E-2</v>
      </c>
      <c r="H29" s="215">
        <v>41656.78</v>
      </c>
      <c r="I29" s="214">
        <f t="shared" si="0"/>
        <v>454</v>
      </c>
    </row>
    <row r="30" spans="1:9" s="153" customFormat="1" x14ac:dyDescent="0.2">
      <c r="A30" s="154">
        <v>16</v>
      </c>
      <c r="B30" s="211" t="s">
        <v>252</v>
      </c>
      <c r="C30" s="212" t="s">
        <v>101</v>
      </c>
      <c r="D30" s="156"/>
      <c r="E30" s="215"/>
      <c r="F30" s="214"/>
      <c r="G30" s="156">
        <v>0.38159999999999999</v>
      </c>
      <c r="H30" s="215">
        <v>18099.8</v>
      </c>
      <c r="I30" s="214">
        <f t="shared" si="0"/>
        <v>6907</v>
      </c>
    </row>
    <row r="31" spans="1:9" s="153" customFormat="1" ht="25.5" x14ac:dyDescent="0.2">
      <c r="A31" s="154">
        <v>17</v>
      </c>
      <c r="B31" s="211" t="s">
        <v>253</v>
      </c>
      <c r="C31" s="212" t="s">
        <v>101</v>
      </c>
      <c r="D31" s="156"/>
      <c r="E31" s="215"/>
      <c r="F31" s="214"/>
      <c r="G31" s="156">
        <v>1E-3</v>
      </c>
      <c r="H31" s="215">
        <v>47157.68</v>
      </c>
      <c r="I31" s="214">
        <f t="shared" si="0"/>
        <v>47</v>
      </c>
    </row>
    <row r="32" spans="1:9" s="153" customFormat="1" x14ac:dyDescent="0.2">
      <c r="A32" s="154">
        <v>18</v>
      </c>
      <c r="B32" s="211" t="s">
        <v>254</v>
      </c>
      <c r="C32" s="212" t="s">
        <v>101</v>
      </c>
      <c r="D32" s="156"/>
      <c r="E32" s="215"/>
      <c r="F32" s="214"/>
      <c r="G32" s="156">
        <v>0.1038</v>
      </c>
      <c r="H32" s="215">
        <v>4093.85</v>
      </c>
      <c r="I32" s="214">
        <f t="shared" si="0"/>
        <v>425</v>
      </c>
    </row>
    <row r="33" spans="1:9" s="153" customFormat="1" x14ac:dyDescent="0.2">
      <c r="A33" s="154">
        <v>19</v>
      </c>
      <c r="B33" s="211" t="s">
        <v>255</v>
      </c>
      <c r="C33" s="212" t="s">
        <v>256</v>
      </c>
      <c r="D33" s="156"/>
      <c r="E33" s="215"/>
      <c r="F33" s="214"/>
      <c r="G33" s="156">
        <v>0.09</v>
      </c>
      <c r="H33" s="215">
        <v>171.41</v>
      </c>
      <c r="I33" s="214">
        <f t="shared" si="0"/>
        <v>15</v>
      </c>
    </row>
    <row r="34" spans="1:9" s="153" customFormat="1" x14ac:dyDescent="0.2">
      <c r="A34" s="154">
        <v>20</v>
      </c>
      <c r="B34" s="211" t="s">
        <v>257</v>
      </c>
      <c r="C34" s="212" t="s">
        <v>258</v>
      </c>
      <c r="D34" s="156"/>
      <c r="E34" s="215"/>
      <c r="F34" s="214"/>
      <c r="G34" s="156">
        <v>0.94669999999999999</v>
      </c>
      <c r="H34" s="215">
        <v>15.06</v>
      </c>
      <c r="I34" s="214">
        <f t="shared" si="0"/>
        <v>14</v>
      </c>
    </row>
    <row r="35" spans="1:9" s="153" customFormat="1" x14ac:dyDescent="0.2">
      <c r="A35" s="154">
        <v>21</v>
      </c>
      <c r="B35" s="211" t="s">
        <v>259</v>
      </c>
      <c r="C35" s="212" t="s">
        <v>101</v>
      </c>
      <c r="D35" s="156"/>
      <c r="E35" s="215"/>
      <c r="F35" s="214"/>
      <c r="G35" s="156">
        <v>2.0000000000000001E-4</v>
      </c>
      <c r="H35" s="215">
        <v>54942.8</v>
      </c>
      <c r="I35" s="214">
        <f t="shared" si="0"/>
        <v>11</v>
      </c>
    </row>
    <row r="36" spans="1:9" s="153" customFormat="1" ht="25.5" x14ac:dyDescent="0.2">
      <c r="A36" s="154">
        <v>22</v>
      </c>
      <c r="B36" s="211" t="s">
        <v>576</v>
      </c>
      <c r="C36" s="212" t="s">
        <v>101</v>
      </c>
      <c r="D36" s="156"/>
      <c r="E36" s="215"/>
      <c r="F36" s="214"/>
      <c r="G36" s="156">
        <v>5.2600000000000001E-2</v>
      </c>
      <c r="H36" s="215">
        <v>34453.160000000003</v>
      </c>
      <c r="I36" s="214">
        <f t="shared" si="0"/>
        <v>1812</v>
      </c>
    </row>
    <row r="37" spans="1:9" s="153" customFormat="1" ht="25.5" x14ac:dyDescent="0.2">
      <c r="A37" s="154">
        <v>23</v>
      </c>
      <c r="B37" s="211" t="s">
        <v>575</v>
      </c>
      <c r="C37" s="212" t="s">
        <v>101</v>
      </c>
      <c r="D37" s="156"/>
      <c r="E37" s="215"/>
      <c r="F37" s="214"/>
      <c r="G37" s="156">
        <v>3.7400000000000003E-2</v>
      </c>
      <c r="H37" s="215">
        <v>34453.160000000003</v>
      </c>
      <c r="I37" s="214">
        <f t="shared" si="0"/>
        <v>1289</v>
      </c>
    </row>
    <row r="38" spans="1:9" s="153" customFormat="1" ht="25.5" x14ac:dyDescent="0.2">
      <c r="A38" s="154">
        <v>24</v>
      </c>
      <c r="B38" s="211" t="s">
        <v>574</v>
      </c>
      <c r="C38" s="212" t="s">
        <v>101</v>
      </c>
      <c r="D38" s="156"/>
      <c r="E38" s="215"/>
      <c r="F38" s="214"/>
      <c r="G38" s="156">
        <v>8.9999999999999998E-4</v>
      </c>
      <c r="H38" s="215">
        <v>25993.4</v>
      </c>
      <c r="I38" s="214">
        <f t="shared" si="0"/>
        <v>23</v>
      </c>
    </row>
    <row r="39" spans="1:9" s="153" customFormat="1" ht="25.5" x14ac:dyDescent="0.2">
      <c r="A39" s="154">
        <v>25</v>
      </c>
      <c r="B39" s="211" t="s">
        <v>260</v>
      </c>
      <c r="C39" s="212" t="s">
        <v>101</v>
      </c>
      <c r="D39" s="156"/>
      <c r="E39" s="215"/>
      <c r="F39" s="214"/>
      <c r="G39" s="156">
        <v>0.111</v>
      </c>
      <c r="H39" s="215">
        <v>46424.73</v>
      </c>
      <c r="I39" s="214">
        <f t="shared" si="0"/>
        <v>5153</v>
      </c>
    </row>
    <row r="40" spans="1:9" s="153" customFormat="1" ht="38.25" x14ac:dyDescent="0.2">
      <c r="A40" s="154">
        <v>26</v>
      </c>
      <c r="B40" s="211" t="s">
        <v>261</v>
      </c>
      <c r="C40" s="212" t="s">
        <v>101</v>
      </c>
      <c r="D40" s="156"/>
      <c r="E40" s="215"/>
      <c r="F40" s="214"/>
      <c r="G40" s="156">
        <v>5.4000000000000003E-3</v>
      </c>
      <c r="H40" s="215">
        <v>58603.61</v>
      </c>
      <c r="I40" s="214">
        <f t="shared" si="0"/>
        <v>316</v>
      </c>
    </row>
    <row r="41" spans="1:9" s="153" customFormat="1" ht="38.25" x14ac:dyDescent="0.2">
      <c r="A41" s="154">
        <v>27</v>
      </c>
      <c r="B41" s="211" t="s">
        <v>262</v>
      </c>
      <c r="C41" s="212" t="s">
        <v>101</v>
      </c>
      <c r="D41" s="156"/>
      <c r="E41" s="215"/>
      <c r="F41" s="214"/>
      <c r="G41" s="156">
        <v>5.4999999999999997E-3</v>
      </c>
      <c r="H41" s="215">
        <v>46880.4</v>
      </c>
      <c r="I41" s="214">
        <f t="shared" si="0"/>
        <v>258</v>
      </c>
    </row>
    <row r="42" spans="1:9" s="153" customFormat="1" ht="38.25" x14ac:dyDescent="0.2">
      <c r="A42" s="154">
        <v>28</v>
      </c>
      <c r="B42" s="211" t="s">
        <v>263</v>
      </c>
      <c r="C42" s="212" t="s">
        <v>101</v>
      </c>
      <c r="D42" s="156"/>
      <c r="E42" s="215"/>
      <c r="F42" s="214"/>
      <c r="G42" s="156">
        <v>1.21E-2</v>
      </c>
      <c r="H42" s="215">
        <v>42954.62</v>
      </c>
      <c r="I42" s="214">
        <f t="shared" si="0"/>
        <v>520</v>
      </c>
    </row>
    <row r="43" spans="1:9" s="153" customFormat="1" ht="38.25" x14ac:dyDescent="0.2">
      <c r="A43" s="154">
        <v>29</v>
      </c>
      <c r="B43" s="211" t="s">
        <v>264</v>
      </c>
      <c r="C43" s="212" t="s">
        <v>101</v>
      </c>
      <c r="D43" s="156"/>
      <c r="E43" s="215"/>
      <c r="F43" s="214"/>
      <c r="G43" s="156">
        <v>1.1999999999999999E-3</v>
      </c>
      <c r="H43" s="215">
        <v>39764.550000000003</v>
      </c>
      <c r="I43" s="214">
        <f t="shared" si="0"/>
        <v>48</v>
      </c>
    </row>
    <row r="44" spans="1:9" s="153" customFormat="1" x14ac:dyDescent="0.2">
      <c r="A44" s="154">
        <v>30</v>
      </c>
      <c r="B44" s="211" t="s">
        <v>265</v>
      </c>
      <c r="C44" s="212" t="s">
        <v>101</v>
      </c>
      <c r="D44" s="156"/>
      <c r="E44" s="215"/>
      <c r="F44" s="214"/>
      <c r="G44" s="156">
        <v>6.6E-3</v>
      </c>
      <c r="H44" s="215">
        <v>162480.59</v>
      </c>
      <c r="I44" s="214">
        <f t="shared" si="0"/>
        <v>1072</v>
      </c>
    </row>
    <row r="45" spans="1:9" s="153" customFormat="1" ht="25.5" x14ac:dyDescent="0.2">
      <c r="A45" s="154">
        <v>31</v>
      </c>
      <c r="B45" s="211" t="s">
        <v>266</v>
      </c>
      <c r="C45" s="212" t="s">
        <v>103</v>
      </c>
      <c r="D45" s="156"/>
      <c r="E45" s="215"/>
      <c r="F45" s="214"/>
      <c r="G45" s="156">
        <v>0.06</v>
      </c>
      <c r="H45" s="215">
        <v>86.03</v>
      </c>
      <c r="I45" s="214">
        <f t="shared" si="0"/>
        <v>5</v>
      </c>
    </row>
    <row r="46" spans="1:9" s="153" customFormat="1" ht="25.5" x14ac:dyDescent="0.2">
      <c r="A46" s="154">
        <v>32</v>
      </c>
      <c r="B46" s="211" t="s">
        <v>721</v>
      </c>
      <c r="C46" s="212" t="s">
        <v>101</v>
      </c>
      <c r="D46" s="156"/>
      <c r="E46" s="215"/>
      <c r="F46" s="214"/>
      <c r="G46" s="156">
        <v>5.1400000000000001E-2</v>
      </c>
      <c r="H46" s="215">
        <v>75869.17</v>
      </c>
      <c r="I46" s="214">
        <f t="shared" si="0"/>
        <v>3900</v>
      </c>
    </row>
    <row r="47" spans="1:9" s="153" customFormat="1" x14ac:dyDescent="0.2">
      <c r="A47" s="154">
        <v>33</v>
      </c>
      <c r="B47" s="211" t="s">
        <v>267</v>
      </c>
      <c r="C47" s="212" t="s">
        <v>101</v>
      </c>
      <c r="D47" s="156"/>
      <c r="E47" s="215"/>
      <c r="F47" s="214"/>
      <c r="G47" s="156">
        <v>1E-3</v>
      </c>
      <c r="H47" s="215">
        <v>47859.81</v>
      </c>
      <c r="I47" s="214">
        <f t="shared" si="0"/>
        <v>48</v>
      </c>
    </row>
    <row r="48" spans="1:9" s="153" customFormat="1" x14ac:dyDescent="0.2">
      <c r="A48" s="154">
        <v>34</v>
      </c>
      <c r="B48" s="211" t="s">
        <v>268</v>
      </c>
      <c r="C48" s="212" t="s">
        <v>101</v>
      </c>
      <c r="D48" s="156">
        <v>9.9599999999999994E-2</v>
      </c>
      <c r="E48" s="215">
        <v>40000</v>
      </c>
      <c r="F48" s="214">
        <f t="shared" ref="F48:F83" si="1">D48*E48</f>
        <v>3984</v>
      </c>
      <c r="G48" s="156"/>
      <c r="H48" s="155"/>
      <c r="I48" s="229"/>
    </row>
    <row r="49" spans="1:9" s="153" customFormat="1" ht="38.25" x14ac:dyDescent="0.2">
      <c r="A49" s="154">
        <v>35</v>
      </c>
      <c r="B49" s="211" t="s">
        <v>269</v>
      </c>
      <c r="C49" s="212" t="s">
        <v>101</v>
      </c>
      <c r="D49" s="156">
        <v>4.5941000000000001</v>
      </c>
      <c r="E49" s="215">
        <v>42000</v>
      </c>
      <c r="F49" s="214">
        <f t="shared" si="1"/>
        <v>192952</v>
      </c>
      <c r="G49" s="156"/>
      <c r="H49" s="155"/>
      <c r="I49" s="229"/>
    </row>
    <row r="50" spans="1:9" s="153" customFormat="1" ht="51" x14ac:dyDescent="0.2">
      <c r="A50" s="154">
        <v>36</v>
      </c>
      <c r="B50" s="211" t="s">
        <v>270</v>
      </c>
      <c r="C50" s="212" t="s">
        <v>101</v>
      </c>
      <c r="D50" s="156"/>
      <c r="E50" s="215"/>
      <c r="F50" s="214"/>
      <c r="G50" s="156">
        <v>7.0000000000000001E-3</v>
      </c>
      <c r="H50" s="215">
        <v>27699.360000000001</v>
      </c>
      <c r="I50" s="214">
        <f t="shared" ref="I50:I70" si="2">G50*H50</f>
        <v>194</v>
      </c>
    </row>
    <row r="51" spans="1:9" s="153" customFormat="1" ht="18" customHeight="1" x14ac:dyDescent="0.2">
      <c r="A51" s="154">
        <v>37</v>
      </c>
      <c r="B51" s="211" t="s">
        <v>577</v>
      </c>
      <c r="C51" s="212" t="s">
        <v>101</v>
      </c>
      <c r="D51" s="156"/>
      <c r="E51" s="215"/>
      <c r="F51" s="214"/>
      <c r="G51" s="156">
        <v>3.4000000000000002E-2</v>
      </c>
      <c r="H51" s="215">
        <v>47881.35</v>
      </c>
      <c r="I51" s="214">
        <f t="shared" si="2"/>
        <v>1628</v>
      </c>
    </row>
    <row r="52" spans="1:9" s="153" customFormat="1" ht="24" customHeight="1" x14ac:dyDescent="0.2">
      <c r="A52" s="154">
        <v>38</v>
      </c>
      <c r="B52" s="211" t="s">
        <v>577</v>
      </c>
      <c r="C52" s="212" t="s">
        <v>101</v>
      </c>
      <c r="D52" s="156"/>
      <c r="E52" s="215"/>
      <c r="F52" s="214"/>
      <c r="G52" s="156">
        <v>2.23E-2</v>
      </c>
      <c r="H52" s="215">
        <v>47881.35</v>
      </c>
      <c r="I52" s="214">
        <f t="shared" si="2"/>
        <v>1068</v>
      </c>
    </row>
    <row r="53" spans="1:9" s="153" customFormat="1" ht="25.5" x14ac:dyDescent="0.2">
      <c r="A53" s="154">
        <v>39</v>
      </c>
      <c r="B53" s="211" t="s">
        <v>271</v>
      </c>
      <c r="C53" s="212" t="s">
        <v>101</v>
      </c>
      <c r="D53" s="156"/>
      <c r="E53" s="215"/>
      <c r="F53" s="214"/>
      <c r="G53" s="156">
        <v>5.9999999999999995E-4</v>
      </c>
      <c r="H53" s="215">
        <v>3670.1</v>
      </c>
      <c r="I53" s="214">
        <f t="shared" si="2"/>
        <v>2</v>
      </c>
    </row>
    <row r="54" spans="1:9" s="153" customFormat="1" ht="25.5" x14ac:dyDescent="0.2">
      <c r="A54" s="154">
        <v>40</v>
      </c>
      <c r="B54" s="211" t="s">
        <v>272</v>
      </c>
      <c r="C54" s="212" t="s">
        <v>101</v>
      </c>
      <c r="D54" s="156"/>
      <c r="E54" s="215"/>
      <c r="F54" s="214"/>
      <c r="G54" s="156">
        <v>7.1999999999999998E-3</v>
      </c>
      <c r="H54" s="215">
        <v>70581.27</v>
      </c>
      <c r="I54" s="214">
        <f t="shared" si="2"/>
        <v>508</v>
      </c>
    </row>
    <row r="55" spans="1:9" s="153" customFormat="1" x14ac:dyDescent="0.2">
      <c r="A55" s="154">
        <v>41</v>
      </c>
      <c r="B55" s="211" t="s">
        <v>273</v>
      </c>
      <c r="C55" s="212" t="s">
        <v>101</v>
      </c>
      <c r="D55" s="156"/>
      <c r="E55" s="215"/>
      <c r="F55" s="214"/>
      <c r="G55" s="156">
        <v>0.15459999999999999</v>
      </c>
      <c r="H55" s="215">
        <v>130000</v>
      </c>
      <c r="I55" s="214">
        <f t="shared" si="2"/>
        <v>20098</v>
      </c>
    </row>
    <row r="56" spans="1:9" s="153" customFormat="1" x14ac:dyDescent="0.2">
      <c r="A56" s="154">
        <v>42</v>
      </c>
      <c r="B56" s="211" t="s">
        <v>274</v>
      </c>
      <c r="C56" s="212" t="s">
        <v>101</v>
      </c>
      <c r="D56" s="156"/>
      <c r="E56" s="215"/>
      <c r="F56" s="214"/>
      <c r="G56" s="156">
        <v>8.6999999999999994E-3</v>
      </c>
      <c r="H56" s="215">
        <v>130000</v>
      </c>
      <c r="I56" s="214">
        <f t="shared" si="2"/>
        <v>1131</v>
      </c>
    </row>
    <row r="57" spans="1:9" s="153" customFormat="1" x14ac:dyDescent="0.2">
      <c r="A57" s="154">
        <v>43</v>
      </c>
      <c r="B57" s="211" t="s">
        <v>275</v>
      </c>
      <c r="C57" s="212" t="s">
        <v>101</v>
      </c>
      <c r="D57" s="156"/>
      <c r="E57" s="215"/>
      <c r="F57" s="214"/>
      <c r="G57" s="156">
        <v>0.18079999999999999</v>
      </c>
      <c r="H57" s="215">
        <v>130000</v>
      </c>
      <c r="I57" s="214">
        <f t="shared" si="2"/>
        <v>23504</v>
      </c>
    </row>
    <row r="58" spans="1:9" s="153" customFormat="1" x14ac:dyDescent="0.2">
      <c r="A58" s="154">
        <v>44</v>
      </c>
      <c r="B58" s="211" t="s">
        <v>276</v>
      </c>
      <c r="C58" s="212" t="s">
        <v>101</v>
      </c>
      <c r="D58" s="156"/>
      <c r="E58" s="215"/>
      <c r="F58" s="214"/>
      <c r="G58" s="156">
        <v>3.0800000000000001E-2</v>
      </c>
      <c r="H58" s="215">
        <v>130000</v>
      </c>
      <c r="I58" s="214">
        <f t="shared" si="2"/>
        <v>4004</v>
      </c>
    </row>
    <row r="59" spans="1:9" s="153" customFormat="1" x14ac:dyDescent="0.2">
      <c r="A59" s="154">
        <v>45</v>
      </c>
      <c r="B59" s="211" t="s">
        <v>277</v>
      </c>
      <c r="C59" s="212" t="s">
        <v>101</v>
      </c>
      <c r="D59" s="156"/>
      <c r="E59" s="215"/>
      <c r="F59" s="214"/>
      <c r="G59" s="156">
        <v>0.26140000000000002</v>
      </c>
      <c r="H59" s="215">
        <v>130000</v>
      </c>
      <c r="I59" s="214">
        <f t="shared" si="2"/>
        <v>33982</v>
      </c>
    </row>
    <row r="60" spans="1:9" s="153" customFormat="1" x14ac:dyDescent="0.2">
      <c r="A60" s="154">
        <v>46</v>
      </c>
      <c r="B60" s="211" t="s">
        <v>278</v>
      </c>
      <c r="C60" s="212" t="s">
        <v>101</v>
      </c>
      <c r="D60" s="156"/>
      <c r="E60" s="215"/>
      <c r="F60" s="214"/>
      <c r="G60" s="156">
        <v>0.53310000000000002</v>
      </c>
      <c r="H60" s="215">
        <v>130000</v>
      </c>
      <c r="I60" s="214">
        <f t="shared" si="2"/>
        <v>69303</v>
      </c>
    </row>
    <row r="61" spans="1:9" s="153" customFormat="1" x14ac:dyDescent="0.2">
      <c r="A61" s="154">
        <v>47</v>
      </c>
      <c r="B61" s="211" t="s">
        <v>578</v>
      </c>
      <c r="C61" s="212" t="s">
        <v>101</v>
      </c>
      <c r="D61" s="156"/>
      <c r="E61" s="215"/>
      <c r="F61" s="214"/>
      <c r="G61" s="156">
        <v>0.13569999999999999</v>
      </c>
      <c r="H61" s="215">
        <v>130000</v>
      </c>
      <c r="I61" s="214">
        <f t="shared" si="2"/>
        <v>17641</v>
      </c>
    </row>
    <row r="62" spans="1:9" s="153" customFormat="1" x14ac:dyDescent="0.2">
      <c r="A62" s="154">
        <v>48</v>
      </c>
      <c r="B62" s="211" t="s">
        <v>578</v>
      </c>
      <c r="C62" s="212" t="s">
        <v>101</v>
      </c>
      <c r="D62" s="156"/>
      <c r="E62" s="215"/>
      <c r="F62" s="214"/>
      <c r="G62" s="156">
        <v>1.37E-2</v>
      </c>
      <c r="H62" s="215">
        <v>130000</v>
      </c>
      <c r="I62" s="214">
        <f t="shared" si="2"/>
        <v>1781</v>
      </c>
    </row>
    <row r="63" spans="1:9" s="153" customFormat="1" x14ac:dyDescent="0.2">
      <c r="A63" s="154">
        <v>49</v>
      </c>
      <c r="B63" s="211" t="s">
        <v>279</v>
      </c>
      <c r="C63" s="212" t="s">
        <v>101</v>
      </c>
      <c r="D63" s="156"/>
      <c r="E63" s="215"/>
      <c r="F63" s="214"/>
      <c r="G63" s="156">
        <v>0.1241</v>
      </c>
      <c r="H63" s="215">
        <v>130000</v>
      </c>
      <c r="I63" s="214">
        <f t="shared" si="2"/>
        <v>16133</v>
      </c>
    </row>
    <row r="64" spans="1:9" s="153" customFormat="1" x14ac:dyDescent="0.2">
      <c r="A64" s="154">
        <v>50</v>
      </c>
      <c r="B64" s="211" t="s">
        <v>279</v>
      </c>
      <c r="C64" s="212" t="s">
        <v>101</v>
      </c>
      <c r="D64" s="156"/>
      <c r="E64" s="215"/>
      <c r="F64" s="214"/>
      <c r="G64" s="156">
        <v>0.1115</v>
      </c>
      <c r="H64" s="215">
        <v>130000</v>
      </c>
      <c r="I64" s="214">
        <f t="shared" si="2"/>
        <v>14495</v>
      </c>
    </row>
    <row r="65" spans="1:9" s="153" customFormat="1" x14ac:dyDescent="0.2">
      <c r="A65" s="154">
        <v>51</v>
      </c>
      <c r="B65" s="211" t="s">
        <v>280</v>
      </c>
      <c r="C65" s="212" t="s">
        <v>101</v>
      </c>
      <c r="D65" s="156"/>
      <c r="E65" s="215"/>
      <c r="F65" s="214"/>
      <c r="G65" s="156">
        <v>1.1000000000000001E-3</v>
      </c>
      <c r="H65" s="215">
        <v>130000</v>
      </c>
      <c r="I65" s="214">
        <f t="shared" si="2"/>
        <v>143</v>
      </c>
    </row>
    <row r="66" spans="1:9" s="153" customFormat="1" x14ac:dyDescent="0.2">
      <c r="A66" s="154">
        <v>52</v>
      </c>
      <c r="B66" s="211" t="s">
        <v>281</v>
      </c>
      <c r="C66" s="212" t="s">
        <v>101</v>
      </c>
      <c r="D66" s="156"/>
      <c r="E66" s="215"/>
      <c r="F66" s="214"/>
      <c r="G66" s="156">
        <v>1.5E-3</v>
      </c>
      <c r="H66" s="215">
        <v>130000</v>
      </c>
      <c r="I66" s="214">
        <f t="shared" si="2"/>
        <v>195</v>
      </c>
    </row>
    <row r="67" spans="1:9" s="153" customFormat="1" x14ac:dyDescent="0.2">
      <c r="A67" s="154">
        <v>53</v>
      </c>
      <c r="B67" s="211" t="s">
        <v>282</v>
      </c>
      <c r="C67" s="212" t="s">
        <v>101</v>
      </c>
      <c r="D67" s="156"/>
      <c r="E67" s="215"/>
      <c r="F67" s="214"/>
      <c r="G67" s="156">
        <v>1.34E-2</v>
      </c>
      <c r="H67" s="215">
        <v>130000</v>
      </c>
      <c r="I67" s="214">
        <f t="shared" si="2"/>
        <v>1742</v>
      </c>
    </row>
    <row r="68" spans="1:9" s="153" customFormat="1" x14ac:dyDescent="0.2">
      <c r="A68" s="154">
        <v>54</v>
      </c>
      <c r="B68" s="211" t="s">
        <v>283</v>
      </c>
      <c r="C68" s="212" t="s">
        <v>284</v>
      </c>
      <c r="D68" s="156"/>
      <c r="E68" s="215"/>
      <c r="F68" s="214"/>
      <c r="G68" s="156">
        <v>1.0186999999999999</v>
      </c>
      <c r="H68" s="215">
        <v>155.6</v>
      </c>
      <c r="I68" s="214">
        <f t="shared" si="2"/>
        <v>159</v>
      </c>
    </row>
    <row r="69" spans="1:9" s="153" customFormat="1" x14ac:dyDescent="0.2">
      <c r="A69" s="154">
        <v>55</v>
      </c>
      <c r="B69" s="211" t="s">
        <v>285</v>
      </c>
      <c r="C69" s="212" t="s">
        <v>102</v>
      </c>
      <c r="D69" s="156"/>
      <c r="E69" s="215"/>
      <c r="F69" s="214"/>
      <c r="G69" s="156">
        <v>6.3766999999999996</v>
      </c>
      <c r="H69" s="215">
        <v>325</v>
      </c>
      <c r="I69" s="214">
        <f t="shared" si="2"/>
        <v>2072</v>
      </c>
    </row>
    <row r="70" spans="1:9" s="153" customFormat="1" x14ac:dyDescent="0.2">
      <c r="A70" s="154">
        <v>56</v>
      </c>
      <c r="B70" s="211" t="s">
        <v>285</v>
      </c>
      <c r="C70" s="212" t="s">
        <v>102</v>
      </c>
      <c r="D70" s="156"/>
      <c r="E70" s="215"/>
      <c r="F70" s="214"/>
      <c r="G70" s="156">
        <v>5.2725999999999997</v>
      </c>
      <c r="H70" s="215">
        <v>325</v>
      </c>
      <c r="I70" s="214">
        <f t="shared" si="2"/>
        <v>1714</v>
      </c>
    </row>
    <row r="71" spans="1:9" s="153" customFormat="1" ht="38.25" x14ac:dyDescent="0.2">
      <c r="A71" s="154">
        <v>57</v>
      </c>
      <c r="B71" s="211" t="s">
        <v>286</v>
      </c>
      <c r="C71" s="212" t="s">
        <v>101</v>
      </c>
      <c r="D71" s="156">
        <v>9.7199999999999995E-2</v>
      </c>
      <c r="E71" s="215">
        <v>30310</v>
      </c>
      <c r="F71" s="214">
        <f t="shared" si="1"/>
        <v>2946</v>
      </c>
      <c r="G71" s="156"/>
      <c r="H71" s="155"/>
      <c r="I71" s="229"/>
    </row>
    <row r="72" spans="1:9" s="153" customFormat="1" ht="38.25" x14ac:dyDescent="0.2">
      <c r="A72" s="154">
        <v>58</v>
      </c>
      <c r="B72" s="211" t="s">
        <v>287</v>
      </c>
      <c r="C72" s="212" t="s">
        <v>101</v>
      </c>
      <c r="D72" s="156">
        <v>1.6899999999999998E-2</v>
      </c>
      <c r="E72" s="215">
        <v>38640</v>
      </c>
      <c r="F72" s="214">
        <f t="shared" si="1"/>
        <v>653</v>
      </c>
      <c r="G72" s="156"/>
      <c r="H72" s="155"/>
      <c r="I72" s="229"/>
    </row>
    <row r="73" spans="1:9" s="153" customFormat="1" ht="33.75" customHeight="1" x14ac:dyDescent="0.2">
      <c r="A73" s="154">
        <v>59</v>
      </c>
      <c r="B73" s="211" t="s">
        <v>288</v>
      </c>
      <c r="C73" s="212" t="s">
        <v>101</v>
      </c>
      <c r="D73" s="156">
        <v>0.2</v>
      </c>
      <c r="E73" s="215">
        <v>44600</v>
      </c>
      <c r="F73" s="214">
        <f t="shared" si="1"/>
        <v>8920</v>
      </c>
      <c r="G73" s="156"/>
      <c r="H73" s="155"/>
      <c r="I73" s="229"/>
    </row>
    <row r="74" spans="1:9" s="153" customFormat="1" ht="24" customHeight="1" x14ac:dyDescent="0.2">
      <c r="A74" s="154">
        <v>60</v>
      </c>
      <c r="B74" s="211" t="s">
        <v>771</v>
      </c>
      <c r="C74" s="212" t="s">
        <v>103</v>
      </c>
      <c r="D74" s="156"/>
      <c r="E74" s="215"/>
      <c r="F74" s="214"/>
      <c r="G74" s="156">
        <v>0.84699999999999998</v>
      </c>
      <c r="H74" s="215">
        <v>119.96</v>
      </c>
      <c r="I74" s="214">
        <f t="shared" ref="I74:I82" si="3">G74*H74</f>
        <v>102</v>
      </c>
    </row>
    <row r="75" spans="1:9" s="153" customFormat="1" ht="25.5" x14ac:dyDescent="0.2">
      <c r="A75" s="154">
        <v>61</v>
      </c>
      <c r="B75" s="211" t="s">
        <v>289</v>
      </c>
      <c r="C75" s="212" t="s">
        <v>103</v>
      </c>
      <c r="D75" s="156"/>
      <c r="E75" s="215"/>
      <c r="F75" s="214"/>
      <c r="G75" s="156">
        <v>14</v>
      </c>
      <c r="H75" s="215">
        <v>61.93</v>
      </c>
      <c r="I75" s="214">
        <f t="shared" si="3"/>
        <v>867</v>
      </c>
    </row>
    <row r="76" spans="1:9" s="153" customFormat="1" ht="17.25" customHeight="1" x14ac:dyDescent="0.2">
      <c r="A76" s="154">
        <v>62</v>
      </c>
      <c r="B76" s="211" t="s">
        <v>290</v>
      </c>
      <c r="C76" s="212" t="s">
        <v>101</v>
      </c>
      <c r="D76" s="156"/>
      <c r="E76" s="215"/>
      <c r="F76" s="214"/>
      <c r="G76" s="156">
        <v>8.8700000000000001E-2</v>
      </c>
      <c r="H76" s="215">
        <v>14045.2</v>
      </c>
      <c r="I76" s="214">
        <f t="shared" si="3"/>
        <v>1246</v>
      </c>
    </row>
    <row r="77" spans="1:9" s="153" customFormat="1" ht="21" customHeight="1" x14ac:dyDescent="0.2">
      <c r="A77" s="154">
        <v>63</v>
      </c>
      <c r="B77" s="211" t="s">
        <v>632</v>
      </c>
      <c r="C77" s="212" t="s">
        <v>334</v>
      </c>
      <c r="D77" s="156"/>
      <c r="E77" s="215"/>
      <c r="F77" s="214"/>
      <c r="G77" s="156" t="s">
        <v>567</v>
      </c>
      <c r="H77" s="215">
        <v>1.65</v>
      </c>
      <c r="I77" s="214">
        <f t="shared" si="3"/>
        <v>4881</v>
      </c>
    </row>
    <row r="78" spans="1:9" s="153" customFormat="1" ht="25.5" x14ac:dyDescent="0.2">
      <c r="A78" s="154">
        <v>64</v>
      </c>
      <c r="B78" s="211" t="s">
        <v>292</v>
      </c>
      <c r="C78" s="212" t="s">
        <v>103</v>
      </c>
      <c r="D78" s="156"/>
      <c r="E78" s="215"/>
      <c r="F78" s="214"/>
      <c r="G78" s="156">
        <v>2.0510000000000002</v>
      </c>
      <c r="H78" s="215">
        <v>106.76</v>
      </c>
      <c r="I78" s="214">
        <f t="shared" si="3"/>
        <v>219</v>
      </c>
    </row>
    <row r="79" spans="1:9" s="153" customFormat="1" ht="17.25" customHeight="1" x14ac:dyDescent="0.2">
      <c r="A79" s="154">
        <v>65</v>
      </c>
      <c r="B79" s="211" t="s">
        <v>293</v>
      </c>
      <c r="C79" s="212" t="s">
        <v>101</v>
      </c>
      <c r="D79" s="156"/>
      <c r="E79" s="215"/>
      <c r="F79" s="214"/>
      <c r="G79" s="156">
        <v>8.0000000000000004E-4</v>
      </c>
      <c r="H79" s="215">
        <v>128945.02</v>
      </c>
      <c r="I79" s="214">
        <f t="shared" si="3"/>
        <v>103</v>
      </c>
    </row>
    <row r="80" spans="1:9" s="153" customFormat="1" ht="21" customHeight="1" x14ac:dyDescent="0.2">
      <c r="A80" s="154">
        <v>66</v>
      </c>
      <c r="B80" s="211" t="s">
        <v>294</v>
      </c>
      <c r="C80" s="212" t="s">
        <v>103</v>
      </c>
      <c r="D80" s="156"/>
      <c r="E80" s="215"/>
      <c r="F80" s="214"/>
      <c r="G80" s="156">
        <v>6</v>
      </c>
      <c r="H80" s="215">
        <v>49.55</v>
      </c>
      <c r="I80" s="214">
        <f t="shared" si="3"/>
        <v>297</v>
      </c>
    </row>
    <row r="81" spans="1:9" s="153" customFormat="1" ht="25.5" x14ac:dyDescent="0.2">
      <c r="A81" s="154">
        <v>67</v>
      </c>
      <c r="B81" s="211" t="s">
        <v>295</v>
      </c>
      <c r="C81" s="212" t="s">
        <v>101</v>
      </c>
      <c r="D81" s="156"/>
      <c r="E81" s="215"/>
      <c r="F81" s="214"/>
      <c r="G81" s="156">
        <v>2.9999999999999997E-4</v>
      </c>
      <c r="H81" s="215">
        <v>37561.18</v>
      </c>
      <c r="I81" s="214">
        <f t="shared" si="3"/>
        <v>11</v>
      </c>
    </row>
    <row r="82" spans="1:9" s="153" customFormat="1" ht="25.5" x14ac:dyDescent="0.2">
      <c r="A82" s="154">
        <v>68</v>
      </c>
      <c r="B82" s="211" t="s">
        <v>296</v>
      </c>
      <c r="C82" s="212" t="s">
        <v>101</v>
      </c>
      <c r="D82" s="156"/>
      <c r="E82" s="215"/>
      <c r="F82" s="214"/>
      <c r="G82" s="156">
        <v>0.19470000000000001</v>
      </c>
      <c r="H82" s="215">
        <v>61750.92</v>
      </c>
      <c r="I82" s="214">
        <f t="shared" si="3"/>
        <v>12023</v>
      </c>
    </row>
    <row r="83" spans="1:9" s="153" customFormat="1" ht="25.5" x14ac:dyDescent="0.2">
      <c r="A83" s="154">
        <v>69</v>
      </c>
      <c r="B83" s="211" t="s">
        <v>297</v>
      </c>
      <c r="C83" s="212" t="s">
        <v>101</v>
      </c>
      <c r="D83" s="156">
        <v>0.3579</v>
      </c>
      <c r="E83" s="215">
        <v>45720</v>
      </c>
      <c r="F83" s="214">
        <f t="shared" si="1"/>
        <v>16363</v>
      </c>
      <c r="G83" s="156"/>
      <c r="H83" s="155"/>
      <c r="I83" s="229"/>
    </row>
    <row r="84" spans="1:9" s="153" customFormat="1" x14ac:dyDescent="0.2">
      <c r="A84" s="154">
        <v>70</v>
      </c>
      <c r="B84" s="211" t="s">
        <v>568</v>
      </c>
      <c r="C84" s="212" t="s">
        <v>103</v>
      </c>
      <c r="D84" s="156"/>
      <c r="E84" s="215"/>
      <c r="F84" s="214"/>
      <c r="G84" s="156" t="s">
        <v>569</v>
      </c>
      <c r="H84" s="215">
        <v>10.93</v>
      </c>
      <c r="I84" s="214">
        <f t="shared" ref="I84:I93" si="4">G84*H84</f>
        <v>14</v>
      </c>
    </row>
    <row r="85" spans="1:9" s="153" customFormat="1" x14ac:dyDescent="0.2">
      <c r="A85" s="154">
        <v>71</v>
      </c>
      <c r="B85" s="211" t="s">
        <v>298</v>
      </c>
      <c r="C85" s="212" t="s">
        <v>101</v>
      </c>
      <c r="D85" s="156"/>
      <c r="E85" s="215"/>
      <c r="F85" s="214"/>
      <c r="G85" s="156">
        <v>5.0000000000000001E-4</v>
      </c>
      <c r="H85" s="215">
        <v>7261.78</v>
      </c>
      <c r="I85" s="214">
        <f t="shared" si="4"/>
        <v>4</v>
      </c>
    </row>
    <row r="86" spans="1:9" s="153" customFormat="1" x14ac:dyDescent="0.2">
      <c r="A86" s="154">
        <v>72</v>
      </c>
      <c r="B86" s="211" t="s">
        <v>299</v>
      </c>
      <c r="C86" s="212" t="s">
        <v>244</v>
      </c>
      <c r="D86" s="156"/>
      <c r="E86" s="215"/>
      <c r="F86" s="214"/>
      <c r="G86" s="156">
        <v>0.20150000000000001</v>
      </c>
      <c r="H86" s="215">
        <v>555.61</v>
      </c>
      <c r="I86" s="214">
        <f t="shared" si="4"/>
        <v>112</v>
      </c>
    </row>
    <row r="87" spans="1:9" s="153" customFormat="1" x14ac:dyDescent="0.2">
      <c r="A87" s="154">
        <v>73</v>
      </c>
      <c r="B87" s="211" t="s">
        <v>300</v>
      </c>
      <c r="C87" s="212" t="s">
        <v>301</v>
      </c>
      <c r="D87" s="156"/>
      <c r="E87" s="215"/>
      <c r="F87" s="214"/>
      <c r="G87" s="156">
        <v>4.4999999999999997E-3</v>
      </c>
      <c r="H87" s="215">
        <v>102556.91</v>
      </c>
      <c r="I87" s="214">
        <f t="shared" si="4"/>
        <v>462</v>
      </c>
    </row>
    <row r="88" spans="1:9" s="153" customFormat="1" x14ac:dyDescent="0.2">
      <c r="A88" s="154">
        <v>74</v>
      </c>
      <c r="B88" s="211" t="s">
        <v>302</v>
      </c>
      <c r="C88" s="212" t="s">
        <v>101</v>
      </c>
      <c r="D88" s="156"/>
      <c r="E88" s="215"/>
      <c r="F88" s="214"/>
      <c r="G88" s="156" t="s">
        <v>570</v>
      </c>
      <c r="H88" s="215">
        <v>91280.55</v>
      </c>
      <c r="I88" s="214">
        <f t="shared" si="4"/>
        <v>28991</v>
      </c>
    </row>
    <row r="89" spans="1:9" s="153" customFormat="1" x14ac:dyDescent="0.2">
      <c r="A89" s="154">
        <v>75</v>
      </c>
      <c r="B89" s="211" t="s">
        <v>303</v>
      </c>
      <c r="C89" s="212" t="s">
        <v>101</v>
      </c>
      <c r="D89" s="156"/>
      <c r="E89" s="215"/>
      <c r="F89" s="214"/>
      <c r="G89" s="156">
        <v>5.0000000000000001E-4</v>
      </c>
      <c r="H89" s="215">
        <v>46231.74</v>
      </c>
      <c r="I89" s="214">
        <f t="shared" si="4"/>
        <v>23</v>
      </c>
    </row>
    <row r="90" spans="1:9" s="153" customFormat="1" ht="25.5" x14ac:dyDescent="0.2">
      <c r="A90" s="154">
        <v>76</v>
      </c>
      <c r="B90" s="211" t="s">
        <v>304</v>
      </c>
      <c r="C90" s="212" t="s">
        <v>101</v>
      </c>
      <c r="D90" s="156"/>
      <c r="E90" s="215"/>
      <c r="F90" s="214"/>
      <c r="G90" s="156">
        <v>1.6999999999999999E-3</v>
      </c>
      <c r="H90" s="215">
        <v>122830.69</v>
      </c>
      <c r="I90" s="214">
        <f t="shared" si="4"/>
        <v>209</v>
      </c>
    </row>
    <row r="91" spans="1:9" s="153" customFormat="1" x14ac:dyDescent="0.2">
      <c r="A91" s="154">
        <v>77</v>
      </c>
      <c r="B91" s="211" t="s">
        <v>305</v>
      </c>
      <c r="C91" s="212" t="s">
        <v>103</v>
      </c>
      <c r="D91" s="156"/>
      <c r="E91" s="215"/>
      <c r="F91" s="214"/>
      <c r="G91" s="156">
        <v>0.5</v>
      </c>
      <c r="H91" s="215">
        <v>40.85</v>
      </c>
      <c r="I91" s="214">
        <f t="shared" si="4"/>
        <v>20</v>
      </c>
    </row>
    <row r="92" spans="1:9" s="153" customFormat="1" ht="25.5" x14ac:dyDescent="0.2">
      <c r="A92" s="154">
        <v>78</v>
      </c>
      <c r="B92" s="211" t="s">
        <v>306</v>
      </c>
      <c r="C92" s="212" t="s">
        <v>101</v>
      </c>
      <c r="D92" s="156"/>
      <c r="E92" s="215"/>
      <c r="F92" s="214"/>
      <c r="G92" s="156">
        <v>0.2288</v>
      </c>
      <c r="H92" s="215">
        <v>36856.19</v>
      </c>
      <c r="I92" s="214">
        <f t="shared" si="4"/>
        <v>8433</v>
      </c>
    </row>
    <row r="93" spans="1:9" s="153" customFormat="1" x14ac:dyDescent="0.2">
      <c r="A93" s="154">
        <v>79</v>
      </c>
      <c r="B93" s="211" t="s">
        <v>307</v>
      </c>
      <c r="C93" s="212" t="s">
        <v>103</v>
      </c>
      <c r="D93" s="156"/>
      <c r="E93" s="215"/>
      <c r="F93" s="214"/>
      <c r="G93" s="156">
        <v>0.33300000000000002</v>
      </c>
      <c r="H93" s="215">
        <v>59.26</v>
      </c>
      <c r="I93" s="214">
        <f t="shared" si="4"/>
        <v>20</v>
      </c>
    </row>
    <row r="94" spans="1:9" s="153" customFormat="1" x14ac:dyDescent="0.2">
      <c r="A94" s="154">
        <v>80</v>
      </c>
      <c r="B94" s="211" t="s">
        <v>308</v>
      </c>
      <c r="C94" s="212" t="s">
        <v>101</v>
      </c>
      <c r="D94" s="156">
        <v>0.75529999999999997</v>
      </c>
      <c r="E94" s="215">
        <v>40700</v>
      </c>
      <c r="F94" s="214">
        <f t="shared" ref="F94:F144" si="5">D94*E94</f>
        <v>30741</v>
      </c>
      <c r="G94" s="156"/>
      <c r="H94" s="155"/>
      <c r="I94" s="229"/>
    </row>
    <row r="95" spans="1:9" s="153" customFormat="1" x14ac:dyDescent="0.2">
      <c r="A95" s="154">
        <v>81</v>
      </c>
      <c r="B95" s="211" t="s">
        <v>309</v>
      </c>
      <c r="C95" s="212" t="s">
        <v>103</v>
      </c>
      <c r="D95" s="156"/>
      <c r="E95" s="215"/>
      <c r="F95" s="214"/>
      <c r="G95" s="156">
        <v>5.5</v>
      </c>
      <c r="H95" s="215">
        <v>32.96</v>
      </c>
      <c r="I95" s="214">
        <f t="shared" ref="I95:I100" si="6">G95*H95</f>
        <v>181</v>
      </c>
    </row>
    <row r="96" spans="1:9" s="153" customFormat="1" x14ac:dyDescent="0.2">
      <c r="A96" s="154">
        <v>82</v>
      </c>
      <c r="B96" s="211" t="s">
        <v>274</v>
      </c>
      <c r="C96" s="212" t="s">
        <v>103</v>
      </c>
      <c r="D96" s="156"/>
      <c r="E96" s="215"/>
      <c r="F96" s="214"/>
      <c r="G96" s="156">
        <v>165.32929999999999</v>
      </c>
      <c r="H96" s="215">
        <v>130</v>
      </c>
      <c r="I96" s="214">
        <f t="shared" si="6"/>
        <v>21493</v>
      </c>
    </row>
    <row r="97" spans="1:9" s="153" customFormat="1" x14ac:dyDescent="0.2">
      <c r="A97" s="154">
        <v>83</v>
      </c>
      <c r="B97" s="211" t="s">
        <v>310</v>
      </c>
      <c r="C97" s="212" t="s">
        <v>101</v>
      </c>
      <c r="D97" s="156"/>
      <c r="E97" s="215"/>
      <c r="F97" s="214"/>
      <c r="G97" s="156">
        <v>2.0000000000000001E-4</v>
      </c>
      <c r="H97" s="215">
        <v>43045.09</v>
      </c>
      <c r="I97" s="214">
        <f t="shared" si="6"/>
        <v>9</v>
      </c>
    </row>
    <row r="98" spans="1:9" s="153" customFormat="1" x14ac:dyDescent="0.2">
      <c r="A98" s="154">
        <v>84</v>
      </c>
      <c r="B98" s="211" t="s">
        <v>311</v>
      </c>
      <c r="C98" s="212" t="s">
        <v>103</v>
      </c>
      <c r="D98" s="156"/>
      <c r="E98" s="215"/>
      <c r="F98" s="214"/>
      <c r="G98" s="156">
        <v>0.36799999999999999</v>
      </c>
      <c r="H98" s="215">
        <v>193.51</v>
      </c>
      <c r="I98" s="214">
        <f t="shared" si="6"/>
        <v>71</v>
      </c>
    </row>
    <row r="99" spans="1:9" s="153" customFormat="1" x14ac:dyDescent="0.2">
      <c r="A99" s="154">
        <v>85</v>
      </c>
      <c r="B99" s="211" t="s">
        <v>312</v>
      </c>
      <c r="C99" s="212" t="s">
        <v>103</v>
      </c>
      <c r="D99" s="156"/>
      <c r="E99" s="215"/>
      <c r="F99" s="214"/>
      <c r="G99" s="156">
        <v>2.9601999999999999</v>
      </c>
      <c r="H99" s="215">
        <v>143.65</v>
      </c>
      <c r="I99" s="214">
        <f t="shared" si="6"/>
        <v>425</v>
      </c>
    </row>
    <row r="100" spans="1:9" s="153" customFormat="1" x14ac:dyDescent="0.2">
      <c r="A100" s="154">
        <v>86</v>
      </c>
      <c r="B100" s="211" t="s">
        <v>748</v>
      </c>
      <c r="C100" s="212" t="s">
        <v>103</v>
      </c>
      <c r="D100" s="156"/>
      <c r="E100" s="215"/>
      <c r="F100" s="214"/>
      <c r="G100" s="156">
        <v>0.191</v>
      </c>
      <c r="H100" s="215">
        <v>82.61</v>
      </c>
      <c r="I100" s="214">
        <f t="shared" si="6"/>
        <v>16</v>
      </c>
    </row>
    <row r="101" spans="1:9" s="153" customFormat="1" ht="25.5" x14ac:dyDescent="0.2">
      <c r="A101" s="154">
        <v>87</v>
      </c>
      <c r="B101" s="211" t="s">
        <v>313</v>
      </c>
      <c r="C101" s="212" t="s">
        <v>101</v>
      </c>
      <c r="D101" s="223">
        <v>0.1024</v>
      </c>
      <c r="E101" s="226">
        <v>132000</v>
      </c>
      <c r="F101" s="214">
        <f t="shared" si="5"/>
        <v>13517</v>
      </c>
      <c r="G101" s="156"/>
      <c r="H101" s="155"/>
      <c r="I101" s="229"/>
    </row>
    <row r="102" spans="1:9" s="153" customFormat="1" ht="25.5" x14ac:dyDescent="0.2">
      <c r="A102" s="154">
        <v>88</v>
      </c>
      <c r="B102" s="211" t="s">
        <v>314</v>
      </c>
      <c r="C102" s="212" t="s">
        <v>103</v>
      </c>
      <c r="D102" s="156"/>
      <c r="E102" s="215"/>
      <c r="F102" s="214"/>
      <c r="G102" s="156">
        <v>96.228800000000007</v>
      </c>
      <c r="H102" s="215">
        <v>19.600000000000001</v>
      </c>
      <c r="I102" s="214">
        <f t="shared" ref="I102:I111" si="7">G102*H102</f>
        <v>1886</v>
      </c>
    </row>
    <row r="103" spans="1:9" s="153" customFormat="1" ht="24" customHeight="1" x14ac:dyDescent="0.2">
      <c r="A103" s="154">
        <v>89</v>
      </c>
      <c r="B103" s="211" t="s">
        <v>315</v>
      </c>
      <c r="C103" s="212" t="s">
        <v>103</v>
      </c>
      <c r="D103" s="156"/>
      <c r="E103" s="215"/>
      <c r="F103" s="214"/>
      <c r="G103" s="156">
        <v>1.736</v>
      </c>
      <c r="H103" s="215">
        <v>275.31</v>
      </c>
      <c r="I103" s="214">
        <f t="shared" si="7"/>
        <v>478</v>
      </c>
    </row>
    <row r="104" spans="1:9" s="153" customFormat="1" ht="25.5" x14ac:dyDescent="0.2">
      <c r="A104" s="154">
        <v>90</v>
      </c>
      <c r="B104" s="211" t="s">
        <v>316</v>
      </c>
      <c r="C104" s="212" t="s">
        <v>103</v>
      </c>
      <c r="D104" s="156"/>
      <c r="E104" s="215"/>
      <c r="F104" s="214"/>
      <c r="G104" s="156">
        <v>0.23780000000000001</v>
      </c>
      <c r="H104" s="215">
        <v>94.05</v>
      </c>
      <c r="I104" s="214">
        <f t="shared" si="7"/>
        <v>22</v>
      </c>
    </row>
    <row r="105" spans="1:9" s="153" customFormat="1" ht="17.25" customHeight="1" x14ac:dyDescent="0.2">
      <c r="A105" s="154">
        <v>91</v>
      </c>
      <c r="B105" s="211" t="s">
        <v>317</v>
      </c>
      <c r="C105" s="212" t="s">
        <v>103</v>
      </c>
      <c r="D105" s="156"/>
      <c r="E105" s="215"/>
      <c r="F105" s="214"/>
      <c r="G105" s="156">
        <v>4.0000000000000002E-4</v>
      </c>
      <c r="H105" s="215">
        <v>526.30999999999995</v>
      </c>
      <c r="I105" s="214">
        <f t="shared" si="7"/>
        <v>0</v>
      </c>
    </row>
    <row r="106" spans="1:9" s="153" customFormat="1" x14ac:dyDescent="0.2">
      <c r="A106" s="154">
        <v>92</v>
      </c>
      <c r="B106" s="211" t="s">
        <v>318</v>
      </c>
      <c r="C106" s="212" t="s">
        <v>103</v>
      </c>
      <c r="D106" s="156"/>
      <c r="E106" s="215"/>
      <c r="F106" s="214"/>
      <c r="G106" s="156">
        <v>0.1</v>
      </c>
      <c r="H106" s="215">
        <v>656.72</v>
      </c>
      <c r="I106" s="214">
        <f t="shared" si="7"/>
        <v>66</v>
      </c>
    </row>
    <row r="107" spans="1:9" s="153" customFormat="1" x14ac:dyDescent="0.2">
      <c r="A107" s="154">
        <v>93</v>
      </c>
      <c r="B107" s="211" t="s">
        <v>725</v>
      </c>
      <c r="C107" s="212" t="s">
        <v>258</v>
      </c>
      <c r="D107" s="156"/>
      <c r="E107" s="215"/>
      <c r="F107" s="214"/>
      <c r="G107" s="156" t="s">
        <v>319</v>
      </c>
      <c r="H107" s="215">
        <v>30.17</v>
      </c>
      <c r="I107" s="214">
        <f t="shared" si="7"/>
        <v>1810</v>
      </c>
    </row>
    <row r="108" spans="1:9" s="153" customFormat="1" x14ac:dyDescent="0.2">
      <c r="A108" s="154">
        <v>94</v>
      </c>
      <c r="B108" s="211" t="s">
        <v>726</v>
      </c>
      <c r="C108" s="212" t="s">
        <v>103</v>
      </c>
      <c r="D108" s="156"/>
      <c r="E108" s="215"/>
      <c r="F108" s="214"/>
      <c r="G108" s="156">
        <v>77.192599999999999</v>
      </c>
      <c r="H108" s="215">
        <v>121.48</v>
      </c>
      <c r="I108" s="214">
        <f t="shared" si="7"/>
        <v>9377</v>
      </c>
    </row>
    <row r="109" spans="1:9" s="153" customFormat="1" x14ac:dyDescent="0.2">
      <c r="A109" s="154">
        <v>95</v>
      </c>
      <c r="B109" s="211" t="s">
        <v>320</v>
      </c>
      <c r="C109" s="212" t="s">
        <v>103</v>
      </c>
      <c r="D109" s="156"/>
      <c r="E109" s="215"/>
      <c r="F109" s="214"/>
      <c r="G109" s="156">
        <v>1.6</v>
      </c>
      <c r="H109" s="215">
        <v>88.22</v>
      </c>
      <c r="I109" s="214">
        <f t="shared" si="7"/>
        <v>141</v>
      </c>
    </row>
    <row r="110" spans="1:9" s="153" customFormat="1" ht="25.5" x14ac:dyDescent="0.2">
      <c r="A110" s="154">
        <v>96</v>
      </c>
      <c r="B110" s="211" t="s">
        <v>321</v>
      </c>
      <c r="C110" s="212" t="s">
        <v>291</v>
      </c>
      <c r="D110" s="156"/>
      <c r="E110" s="215"/>
      <c r="F110" s="214"/>
      <c r="G110" s="156">
        <v>1</v>
      </c>
      <c r="H110" s="215">
        <v>41.38</v>
      </c>
      <c r="I110" s="214">
        <f t="shared" si="7"/>
        <v>41</v>
      </c>
    </row>
    <row r="111" spans="1:9" s="153" customFormat="1" ht="25.5" x14ac:dyDescent="0.2">
      <c r="A111" s="154">
        <v>97</v>
      </c>
      <c r="B111" s="211" t="s">
        <v>705</v>
      </c>
      <c r="C111" s="212" t="s">
        <v>101</v>
      </c>
      <c r="D111" s="156"/>
      <c r="E111" s="215"/>
      <c r="F111" s="214"/>
      <c r="G111" s="156">
        <v>0.21629999999999999</v>
      </c>
      <c r="H111" s="215">
        <v>28975.3</v>
      </c>
      <c r="I111" s="214">
        <f t="shared" si="7"/>
        <v>6267</v>
      </c>
    </row>
    <row r="112" spans="1:9" s="153" customFormat="1" ht="25.5" x14ac:dyDescent="0.2">
      <c r="A112" s="154">
        <v>98</v>
      </c>
      <c r="B112" s="211" t="s">
        <v>322</v>
      </c>
      <c r="C112" s="212" t="s">
        <v>101</v>
      </c>
      <c r="D112" s="223">
        <v>5.95</v>
      </c>
      <c r="E112" s="226">
        <v>38640</v>
      </c>
      <c r="F112" s="214">
        <f t="shared" si="5"/>
        <v>229908</v>
      </c>
      <c r="G112" s="156"/>
      <c r="H112" s="155"/>
      <c r="I112" s="229"/>
    </row>
    <row r="113" spans="1:9" s="153" customFormat="1" ht="18.75" customHeight="1" x14ac:dyDescent="0.2">
      <c r="A113" s="154">
        <v>99</v>
      </c>
      <c r="B113" s="211" t="s">
        <v>437</v>
      </c>
      <c r="C113" s="212" t="s">
        <v>103</v>
      </c>
      <c r="D113" s="156"/>
      <c r="E113" s="215"/>
      <c r="F113" s="214"/>
      <c r="G113" s="156" t="s">
        <v>571</v>
      </c>
      <c r="H113" s="215">
        <v>29.69</v>
      </c>
      <c r="I113" s="214">
        <f t="shared" ref="I113:I126" si="8">G113*H113</f>
        <v>4878</v>
      </c>
    </row>
    <row r="114" spans="1:9" s="153" customFormat="1" ht="25.5" x14ac:dyDescent="0.2">
      <c r="A114" s="154">
        <v>100</v>
      </c>
      <c r="B114" s="211" t="s">
        <v>728</v>
      </c>
      <c r="C114" s="212" t="s">
        <v>101</v>
      </c>
      <c r="D114" s="156"/>
      <c r="E114" s="215"/>
      <c r="F114" s="214"/>
      <c r="G114" s="156">
        <v>2.8E-3</v>
      </c>
      <c r="H114" s="215">
        <v>119544.84</v>
      </c>
      <c r="I114" s="214">
        <f t="shared" si="8"/>
        <v>335</v>
      </c>
    </row>
    <row r="115" spans="1:9" s="153" customFormat="1" x14ac:dyDescent="0.2">
      <c r="A115" s="154">
        <v>101</v>
      </c>
      <c r="B115" s="211" t="s">
        <v>727</v>
      </c>
      <c r="C115" s="212" t="s">
        <v>103</v>
      </c>
      <c r="D115" s="156"/>
      <c r="E115" s="215"/>
      <c r="F115" s="214"/>
      <c r="G115" s="156">
        <v>2.5499999999999998</v>
      </c>
      <c r="H115" s="215">
        <v>96.66</v>
      </c>
      <c r="I115" s="214">
        <f t="shared" si="8"/>
        <v>246</v>
      </c>
    </row>
    <row r="116" spans="1:9" s="153" customFormat="1" ht="25.5" x14ac:dyDescent="0.2">
      <c r="A116" s="154">
        <v>102</v>
      </c>
      <c r="B116" s="211" t="s">
        <v>323</v>
      </c>
      <c r="C116" s="212" t="s">
        <v>101</v>
      </c>
      <c r="D116" s="156"/>
      <c r="E116" s="215"/>
      <c r="F116" s="214"/>
      <c r="G116" s="156">
        <v>7.1999999999999998E-3</v>
      </c>
      <c r="H116" s="215">
        <v>131367.29</v>
      </c>
      <c r="I116" s="214">
        <f t="shared" si="8"/>
        <v>946</v>
      </c>
    </row>
    <row r="117" spans="1:9" s="153" customFormat="1" ht="25.5" x14ac:dyDescent="0.2">
      <c r="A117" s="154">
        <v>103</v>
      </c>
      <c r="B117" s="211" t="s">
        <v>323</v>
      </c>
      <c r="C117" s="212" t="s">
        <v>103</v>
      </c>
      <c r="D117" s="156"/>
      <c r="E117" s="215"/>
      <c r="F117" s="214"/>
      <c r="G117" s="156">
        <v>2.9999999999999997E-4</v>
      </c>
      <c r="H117" s="215">
        <v>131.36000000000001</v>
      </c>
      <c r="I117" s="214">
        <f t="shared" si="8"/>
        <v>0</v>
      </c>
    </row>
    <row r="118" spans="1:9" s="153" customFormat="1" x14ac:dyDescent="0.2">
      <c r="A118" s="154">
        <v>104</v>
      </c>
      <c r="B118" s="211" t="s">
        <v>747</v>
      </c>
      <c r="C118" s="212" t="s">
        <v>103</v>
      </c>
      <c r="D118" s="156"/>
      <c r="E118" s="216"/>
      <c r="F118" s="214"/>
      <c r="G118" s="156">
        <v>9.7000000000000003E-2</v>
      </c>
      <c r="H118" s="216">
        <v>743.4</v>
      </c>
      <c r="I118" s="214">
        <f t="shared" si="8"/>
        <v>72</v>
      </c>
    </row>
    <row r="119" spans="1:9" s="153" customFormat="1" ht="24" customHeight="1" x14ac:dyDescent="0.2">
      <c r="A119" s="154">
        <v>105</v>
      </c>
      <c r="B119" s="211" t="s">
        <v>324</v>
      </c>
      <c r="C119" s="212" t="s">
        <v>284</v>
      </c>
      <c r="D119" s="156"/>
      <c r="E119" s="216"/>
      <c r="F119" s="214"/>
      <c r="G119" s="156">
        <v>12.948</v>
      </c>
      <c r="H119" s="216">
        <v>37.630000000000003</v>
      </c>
      <c r="I119" s="214">
        <f t="shared" si="8"/>
        <v>487</v>
      </c>
    </row>
    <row r="120" spans="1:9" s="153" customFormat="1" ht="51" x14ac:dyDescent="0.2">
      <c r="A120" s="154">
        <v>106</v>
      </c>
      <c r="B120" s="211" t="s">
        <v>325</v>
      </c>
      <c r="C120" s="155" t="s">
        <v>102</v>
      </c>
      <c r="D120" s="156"/>
      <c r="E120" s="215"/>
      <c r="F120" s="214"/>
      <c r="G120" s="156">
        <v>6.7599999999999993E-2</v>
      </c>
      <c r="H120" s="215">
        <v>9108.32</v>
      </c>
      <c r="I120" s="214">
        <f t="shared" si="8"/>
        <v>616</v>
      </c>
    </row>
    <row r="121" spans="1:9" s="153" customFormat="1" x14ac:dyDescent="0.2">
      <c r="A121" s="154">
        <v>107</v>
      </c>
      <c r="B121" s="211" t="s">
        <v>485</v>
      </c>
      <c r="C121" s="212" t="s">
        <v>101</v>
      </c>
      <c r="D121" s="156"/>
      <c r="E121" s="215"/>
      <c r="F121" s="214"/>
      <c r="G121" s="156">
        <v>3.0599999999999999E-2</v>
      </c>
      <c r="H121" s="215">
        <v>55272.39</v>
      </c>
      <c r="I121" s="214">
        <f t="shared" si="8"/>
        <v>1691</v>
      </c>
    </row>
    <row r="122" spans="1:9" s="153" customFormat="1" x14ac:dyDescent="0.2">
      <c r="A122" s="154">
        <v>108</v>
      </c>
      <c r="B122" s="211" t="s">
        <v>708</v>
      </c>
      <c r="C122" s="212" t="s">
        <v>101</v>
      </c>
      <c r="D122" s="156"/>
      <c r="E122" s="215"/>
      <c r="F122" s="214"/>
      <c r="G122" s="156">
        <v>3.6299999999999999E-2</v>
      </c>
      <c r="H122" s="215">
        <v>54659.25</v>
      </c>
      <c r="I122" s="214">
        <f t="shared" si="8"/>
        <v>1984</v>
      </c>
    </row>
    <row r="123" spans="1:9" s="153" customFormat="1" x14ac:dyDescent="0.2">
      <c r="A123" s="154">
        <v>109</v>
      </c>
      <c r="B123" s="211" t="s">
        <v>326</v>
      </c>
      <c r="C123" s="212" t="s">
        <v>101</v>
      </c>
      <c r="D123" s="156"/>
      <c r="E123" s="215"/>
      <c r="F123" s="214"/>
      <c r="G123" s="156">
        <v>6.1000000000000004E-3</v>
      </c>
      <c r="H123" s="215">
        <v>52948.81</v>
      </c>
      <c r="I123" s="214">
        <f t="shared" si="8"/>
        <v>323</v>
      </c>
    </row>
    <row r="124" spans="1:9" s="153" customFormat="1" x14ac:dyDescent="0.2">
      <c r="A124" s="154">
        <v>110</v>
      </c>
      <c r="B124" s="211" t="s">
        <v>709</v>
      </c>
      <c r="C124" s="212" t="s">
        <v>327</v>
      </c>
      <c r="D124" s="156"/>
      <c r="E124" s="215"/>
      <c r="F124" s="214"/>
      <c r="G124" s="156">
        <v>1.7419</v>
      </c>
      <c r="H124" s="215">
        <v>710.31</v>
      </c>
      <c r="I124" s="214">
        <f t="shared" si="8"/>
        <v>1237</v>
      </c>
    </row>
    <row r="125" spans="1:9" s="153" customFormat="1" x14ac:dyDescent="0.2">
      <c r="A125" s="154">
        <v>111</v>
      </c>
      <c r="B125" s="211" t="s">
        <v>328</v>
      </c>
      <c r="C125" s="212" t="s">
        <v>327</v>
      </c>
      <c r="D125" s="156"/>
      <c r="E125" s="216"/>
      <c r="F125" s="214"/>
      <c r="G125" s="156">
        <v>7.4999999999999997E-2</v>
      </c>
      <c r="H125" s="216">
        <v>712</v>
      </c>
      <c r="I125" s="214">
        <f t="shared" si="8"/>
        <v>53</v>
      </c>
    </row>
    <row r="126" spans="1:9" s="153" customFormat="1" x14ac:dyDescent="0.2">
      <c r="A126" s="154">
        <v>112</v>
      </c>
      <c r="B126" s="211" t="s">
        <v>710</v>
      </c>
      <c r="C126" s="212" t="s">
        <v>103</v>
      </c>
      <c r="D126" s="156"/>
      <c r="E126" s="215"/>
      <c r="F126" s="214"/>
      <c r="G126" s="156">
        <v>5.5899999999999998E-2</v>
      </c>
      <c r="H126" s="215">
        <v>1731.73</v>
      </c>
      <c r="I126" s="214">
        <f t="shared" si="8"/>
        <v>97</v>
      </c>
    </row>
    <row r="127" spans="1:9" s="153" customFormat="1" ht="25.5" x14ac:dyDescent="0.2">
      <c r="A127" s="154">
        <v>113</v>
      </c>
      <c r="B127" s="211" t="s">
        <v>329</v>
      </c>
      <c r="C127" s="212" t="s">
        <v>284</v>
      </c>
      <c r="D127" s="223">
        <v>1796.61</v>
      </c>
      <c r="E127" s="217">
        <v>120</v>
      </c>
      <c r="F127" s="214">
        <f t="shared" si="5"/>
        <v>215593</v>
      </c>
      <c r="G127" s="156"/>
      <c r="H127" s="155"/>
      <c r="I127" s="229"/>
    </row>
    <row r="128" spans="1:9" s="153" customFormat="1" ht="51" x14ac:dyDescent="0.2">
      <c r="A128" s="154">
        <v>114</v>
      </c>
      <c r="B128" s="211" t="s">
        <v>711</v>
      </c>
      <c r="C128" s="212" t="s">
        <v>103</v>
      </c>
      <c r="D128" s="156"/>
      <c r="E128" s="216"/>
      <c r="F128" s="214"/>
      <c r="G128" s="156">
        <v>5.8643999999999998</v>
      </c>
      <c r="H128" s="216">
        <v>386.64</v>
      </c>
      <c r="I128" s="214">
        <f t="shared" ref="I128:I142" si="9">G128*H128</f>
        <v>2267</v>
      </c>
    </row>
    <row r="129" spans="1:9" s="153" customFormat="1" ht="25.5" x14ac:dyDescent="0.2">
      <c r="A129" s="154">
        <v>115</v>
      </c>
      <c r="B129" s="211" t="s">
        <v>330</v>
      </c>
      <c r="C129" s="212" t="s">
        <v>103</v>
      </c>
      <c r="D129" s="156"/>
      <c r="E129" s="216"/>
      <c r="F129" s="214"/>
      <c r="G129" s="156">
        <v>8.0000000000000002E-3</v>
      </c>
      <c r="H129" s="216">
        <v>133.37</v>
      </c>
      <c r="I129" s="214">
        <f t="shared" si="9"/>
        <v>1</v>
      </c>
    </row>
    <row r="130" spans="1:9" s="153" customFormat="1" x14ac:dyDescent="0.2">
      <c r="A130" s="154">
        <v>116</v>
      </c>
      <c r="B130" s="211" t="s">
        <v>331</v>
      </c>
      <c r="C130" s="212" t="s">
        <v>103</v>
      </c>
      <c r="D130" s="156"/>
      <c r="E130" s="215"/>
      <c r="F130" s="214"/>
      <c r="G130" s="156">
        <v>8.0000000000000004E-4</v>
      </c>
      <c r="H130" s="215">
        <v>559.35</v>
      </c>
      <c r="I130" s="214">
        <f t="shared" si="9"/>
        <v>0</v>
      </c>
    </row>
    <row r="131" spans="1:9" s="153" customFormat="1" x14ac:dyDescent="0.2">
      <c r="A131" s="154">
        <v>117</v>
      </c>
      <c r="B131" s="211" t="s">
        <v>332</v>
      </c>
      <c r="C131" s="212" t="s">
        <v>103</v>
      </c>
      <c r="D131" s="156"/>
      <c r="E131" s="216"/>
      <c r="F131" s="214"/>
      <c r="G131" s="156">
        <v>2E-3</v>
      </c>
      <c r="H131" s="216">
        <v>377.31</v>
      </c>
      <c r="I131" s="214">
        <f t="shared" si="9"/>
        <v>1</v>
      </c>
    </row>
    <row r="132" spans="1:9" s="153" customFormat="1" ht="35.25" customHeight="1" x14ac:dyDescent="0.2">
      <c r="A132" s="154">
        <v>118</v>
      </c>
      <c r="B132" s="211" t="s">
        <v>712</v>
      </c>
      <c r="C132" s="212" t="s">
        <v>334</v>
      </c>
      <c r="D132" s="156"/>
      <c r="E132" s="216"/>
      <c r="F132" s="214"/>
      <c r="G132" s="156" t="s">
        <v>567</v>
      </c>
      <c r="H132" s="216">
        <v>1.62</v>
      </c>
      <c r="I132" s="214">
        <f t="shared" si="9"/>
        <v>4792</v>
      </c>
    </row>
    <row r="133" spans="1:9" s="153" customFormat="1" ht="23.25" customHeight="1" x14ac:dyDescent="0.2">
      <c r="A133" s="154">
        <v>119</v>
      </c>
      <c r="B133" s="211" t="s">
        <v>713</v>
      </c>
      <c r="C133" s="212" t="s">
        <v>333</v>
      </c>
      <c r="D133" s="156"/>
      <c r="E133" s="216"/>
      <c r="F133" s="214"/>
      <c r="G133" s="156" t="s">
        <v>572</v>
      </c>
      <c r="H133" s="216">
        <v>299.42</v>
      </c>
      <c r="I133" s="214">
        <f t="shared" si="9"/>
        <v>530</v>
      </c>
    </row>
    <row r="134" spans="1:9" s="153" customFormat="1" ht="25.5" x14ac:dyDescent="0.2">
      <c r="A134" s="154">
        <v>120</v>
      </c>
      <c r="B134" s="211" t="s">
        <v>335</v>
      </c>
      <c r="C134" s="212" t="s">
        <v>101</v>
      </c>
      <c r="D134" s="156"/>
      <c r="E134" s="215"/>
      <c r="F134" s="214"/>
      <c r="G134" s="156">
        <v>0.84009999999999996</v>
      </c>
      <c r="H134" s="215">
        <v>130000</v>
      </c>
      <c r="I134" s="214">
        <f t="shared" si="9"/>
        <v>109213</v>
      </c>
    </row>
    <row r="135" spans="1:9" s="153" customFormat="1" ht="25.5" x14ac:dyDescent="0.2">
      <c r="A135" s="154">
        <v>121</v>
      </c>
      <c r="B135" s="211" t="s">
        <v>336</v>
      </c>
      <c r="C135" s="212" t="s">
        <v>101</v>
      </c>
      <c r="D135" s="156"/>
      <c r="E135" s="215"/>
      <c r="F135" s="214"/>
      <c r="G135" s="156">
        <v>1.1000000000000001E-3</v>
      </c>
      <c r="H135" s="215">
        <v>130000</v>
      </c>
      <c r="I135" s="214">
        <f t="shared" si="9"/>
        <v>143</v>
      </c>
    </row>
    <row r="136" spans="1:9" s="153" customFormat="1" ht="24" customHeight="1" x14ac:dyDescent="0.2">
      <c r="A136" s="154">
        <v>122</v>
      </c>
      <c r="B136" s="211" t="s">
        <v>337</v>
      </c>
      <c r="C136" s="212" t="s">
        <v>103</v>
      </c>
      <c r="D136" s="156"/>
      <c r="E136" s="216"/>
      <c r="F136" s="214"/>
      <c r="G136" s="156">
        <v>0.36</v>
      </c>
      <c r="H136" s="216">
        <v>198.35</v>
      </c>
      <c r="I136" s="214">
        <f t="shared" si="9"/>
        <v>71</v>
      </c>
    </row>
    <row r="137" spans="1:9" s="153" customFormat="1" ht="38.25" x14ac:dyDescent="0.2">
      <c r="A137" s="154">
        <v>123</v>
      </c>
      <c r="B137" s="211" t="s">
        <v>338</v>
      </c>
      <c r="C137" s="212" t="s">
        <v>102</v>
      </c>
      <c r="D137" s="156"/>
      <c r="E137" s="215"/>
      <c r="F137" s="214"/>
      <c r="G137" s="156" t="s">
        <v>579</v>
      </c>
      <c r="H137" s="215">
        <v>2365.3000000000002</v>
      </c>
      <c r="I137" s="214">
        <f t="shared" si="9"/>
        <v>3587</v>
      </c>
    </row>
    <row r="138" spans="1:9" s="153" customFormat="1" ht="38.25" x14ac:dyDescent="0.2">
      <c r="A138" s="154">
        <v>124</v>
      </c>
      <c r="B138" s="211" t="s">
        <v>339</v>
      </c>
      <c r="C138" s="212" t="s">
        <v>102</v>
      </c>
      <c r="D138" s="156"/>
      <c r="E138" s="215"/>
      <c r="F138" s="214"/>
      <c r="G138" s="156">
        <v>5.1700000000000003E-2</v>
      </c>
      <c r="H138" s="215">
        <v>6864.19</v>
      </c>
      <c r="I138" s="214">
        <f t="shared" si="9"/>
        <v>355</v>
      </c>
    </row>
    <row r="139" spans="1:9" s="153" customFormat="1" ht="51" x14ac:dyDescent="0.2">
      <c r="A139" s="154">
        <v>125</v>
      </c>
      <c r="B139" s="211" t="s">
        <v>340</v>
      </c>
      <c r="C139" s="212" t="s">
        <v>102</v>
      </c>
      <c r="D139" s="156"/>
      <c r="E139" s="215"/>
      <c r="F139" s="214"/>
      <c r="G139" s="156">
        <v>5.1999999999999998E-2</v>
      </c>
      <c r="H139" s="215">
        <f>H138</f>
        <v>6864.19</v>
      </c>
      <c r="I139" s="214">
        <f t="shared" si="9"/>
        <v>357</v>
      </c>
    </row>
    <row r="140" spans="1:9" s="153" customFormat="1" ht="38.25" x14ac:dyDescent="0.2">
      <c r="A140" s="154">
        <v>126</v>
      </c>
      <c r="B140" s="211" t="s">
        <v>341</v>
      </c>
      <c r="C140" s="212" t="s">
        <v>102</v>
      </c>
      <c r="D140" s="156"/>
      <c r="E140" s="215"/>
      <c r="F140" s="214"/>
      <c r="G140" s="156">
        <v>8.3999999999999995E-3</v>
      </c>
      <c r="H140" s="215">
        <v>3211.21</v>
      </c>
      <c r="I140" s="214">
        <f t="shared" si="9"/>
        <v>27</v>
      </c>
    </row>
    <row r="141" spans="1:9" s="153" customFormat="1" ht="27.75" customHeight="1" x14ac:dyDescent="0.2">
      <c r="A141" s="154">
        <v>127</v>
      </c>
      <c r="B141" s="211" t="s">
        <v>342</v>
      </c>
      <c r="C141" s="212" t="s">
        <v>102</v>
      </c>
      <c r="D141" s="156"/>
      <c r="E141" s="216"/>
      <c r="F141" s="214"/>
      <c r="G141" s="156">
        <v>5.8799999999999998E-2</v>
      </c>
      <c r="H141" s="216">
        <v>13281.85</v>
      </c>
      <c r="I141" s="214">
        <f t="shared" si="9"/>
        <v>781</v>
      </c>
    </row>
    <row r="142" spans="1:9" s="153" customFormat="1" ht="63.75" x14ac:dyDescent="0.2">
      <c r="A142" s="154">
        <v>128</v>
      </c>
      <c r="B142" s="211" t="s">
        <v>343</v>
      </c>
      <c r="C142" s="212" t="s">
        <v>344</v>
      </c>
      <c r="D142" s="156"/>
      <c r="E142" s="216"/>
      <c r="F142" s="214"/>
      <c r="G142" s="156">
        <v>0.4</v>
      </c>
      <c r="H142" s="216">
        <v>243.49</v>
      </c>
      <c r="I142" s="214">
        <f t="shared" si="9"/>
        <v>97</v>
      </c>
    </row>
    <row r="143" spans="1:9" s="153" customFormat="1" ht="63.75" x14ac:dyDescent="0.2">
      <c r="A143" s="154">
        <v>129</v>
      </c>
      <c r="B143" s="211" t="s">
        <v>753</v>
      </c>
      <c r="C143" s="212" t="s">
        <v>344</v>
      </c>
      <c r="D143" s="223">
        <v>6</v>
      </c>
      <c r="E143" s="217">
        <v>1070</v>
      </c>
      <c r="F143" s="214">
        <f t="shared" si="5"/>
        <v>6420</v>
      </c>
      <c r="G143" s="156"/>
      <c r="H143" s="155"/>
      <c r="I143" s="229"/>
    </row>
    <row r="144" spans="1:9" s="153" customFormat="1" ht="76.5" x14ac:dyDescent="0.2">
      <c r="A144" s="154">
        <v>130</v>
      </c>
      <c r="B144" s="211" t="s">
        <v>345</v>
      </c>
      <c r="C144" s="212" t="s">
        <v>344</v>
      </c>
      <c r="D144" s="223">
        <v>38.24</v>
      </c>
      <c r="E144" s="217">
        <v>3200</v>
      </c>
      <c r="F144" s="214">
        <f t="shared" si="5"/>
        <v>122368</v>
      </c>
      <c r="G144" s="156"/>
      <c r="H144" s="155"/>
      <c r="I144" s="229"/>
    </row>
    <row r="145" spans="1:9" s="153" customFormat="1" ht="51" x14ac:dyDescent="0.2">
      <c r="A145" s="154">
        <v>131</v>
      </c>
      <c r="B145" s="211" t="s">
        <v>706</v>
      </c>
      <c r="C145" s="212" t="s">
        <v>344</v>
      </c>
      <c r="D145" s="156"/>
      <c r="E145" s="216"/>
      <c r="F145" s="214"/>
      <c r="G145" s="156">
        <v>2.8780000000000001</v>
      </c>
      <c r="H145" s="216">
        <v>1210</v>
      </c>
      <c r="I145" s="214">
        <f t="shared" ref="I145:I155" si="10">G145*H145</f>
        <v>3482</v>
      </c>
    </row>
    <row r="146" spans="1:9" s="153" customFormat="1" ht="25.5" x14ac:dyDescent="0.2">
      <c r="A146" s="154">
        <v>132</v>
      </c>
      <c r="B146" s="211" t="s">
        <v>346</v>
      </c>
      <c r="C146" s="212" t="s">
        <v>102</v>
      </c>
      <c r="D146" s="156"/>
      <c r="E146" s="215"/>
      <c r="F146" s="214"/>
      <c r="G146" s="156">
        <v>5.7686000000000002</v>
      </c>
      <c r="H146" s="215">
        <v>3745.18</v>
      </c>
      <c r="I146" s="214">
        <f t="shared" si="10"/>
        <v>21604</v>
      </c>
    </row>
    <row r="147" spans="1:9" s="153" customFormat="1" ht="25.5" x14ac:dyDescent="0.2">
      <c r="A147" s="154">
        <v>133</v>
      </c>
      <c r="B147" s="211" t="s">
        <v>347</v>
      </c>
      <c r="C147" s="212" t="s">
        <v>102</v>
      </c>
      <c r="D147" s="156"/>
      <c r="E147" s="215"/>
      <c r="F147" s="214"/>
      <c r="G147" s="156">
        <v>0.73799999999999999</v>
      </c>
      <c r="H147" s="215">
        <v>2190</v>
      </c>
      <c r="I147" s="214">
        <f t="shared" si="10"/>
        <v>1616</v>
      </c>
    </row>
    <row r="148" spans="1:9" s="153" customFormat="1" ht="25.5" x14ac:dyDescent="0.2">
      <c r="A148" s="154">
        <v>134</v>
      </c>
      <c r="B148" s="211" t="s">
        <v>348</v>
      </c>
      <c r="C148" s="212" t="s">
        <v>102</v>
      </c>
      <c r="D148" s="156"/>
      <c r="E148" s="215"/>
      <c r="F148" s="214"/>
      <c r="G148" s="156">
        <v>9.7000000000000003E-2</v>
      </c>
      <c r="H148" s="215">
        <v>3066.81</v>
      </c>
      <c r="I148" s="214">
        <f t="shared" si="10"/>
        <v>297</v>
      </c>
    </row>
    <row r="149" spans="1:9" s="153" customFormat="1" ht="51" x14ac:dyDescent="0.2">
      <c r="A149" s="154">
        <v>135</v>
      </c>
      <c r="B149" s="211" t="s">
        <v>349</v>
      </c>
      <c r="C149" s="212" t="s">
        <v>284</v>
      </c>
      <c r="D149" s="156"/>
      <c r="E149" s="216"/>
      <c r="F149" s="214"/>
      <c r="G149" s="156">
        <v>125.014</v>
      </c>
      <c r="H149" s="216">
        <v>484.18</v>
      </c>
      <c r="I149" s="214">
        <f t="shared" si="10"/>
        <v>60529</v>
      </c>
    </row>
    <row r="150" spans="1:9" s="153" customFormat="1" ht="24" customHeight="1" x14ac:dyDescent="0.2">
      <c r="A150" s="154">
        <v>136</v>
      </c>
      <c r="B150" s="211" t="s">
        <v>350</v>
      </c>
      <c r="C150" s="212" t="s">
        <v>244</v>
      </c>
      <c r="D150" s="156"/>
      <c r="E150" s="216"/>
      <c r="F150" s="214"/>
      <c r="G150" s="156">
        <v>12.105</v>
      </c>
      <c r="H150" s="216">
        <v>111.52</v>
      </c>
      <c r="I150" s="214">
        <f t="shared" si="10"/>
        <v>1350</v>
      </c>
    </row>
    <row r="151" spans="1:9" s="153" customFormat="1" ht="25.5" x14ac:dyDescent="0.2">
      <c r="A151" s="154">
        <v>137</v>
      </c>
      <c r="B151" s="211" t="s">
        <v>351</v>
      </c>
      <c r="C151" s="212" t="s">
        <v>258</v>
      </c>
      <c r="D151" s="156"/>
      <c r="E151" s="216"/>
      <c r="F151" s="214"/>
      <c r="G151" s="156">
        <v>14</v>
      </c>
      <c r="H151" s="216">
        <v>763.97</v>
      </c>
      <c r="I151" s="214">
        <f t="shared" si="10"/>
        <v>10696</v>
      </c>
    </row>
    <row r="152" spans="1:9" s="153" customFormat="1" ht="38.25" x14ac:dyDescent="0.2">
      <c r="A152" s="154">
        <v>138</v>
      </c>
      <c r="B152" s="211" t="s">
        <v>352</v>
      </c>
      <c r="C152" s="212" t="s">
        <v>258</v>
      </c>
      <c r="D152" s="156"/>
      <c r="E152" s="216"/>
      <c r="F152" s="214"/>
      <c r="G152" s="156">
        <v>0.64229999999999998</v>
      </c>
      <c r="H152" s="216">
        <v>386.82</v>
      </c>
      <c r="I152" s="214">
        <f t="shared" si="10"/>
        <v>248</v>
      </c>
    </row>
    <row r="153" spans="1:9" s="153" customFormat="1" ht="20.25" customHeight="1" x14ac:dyDescent="0.2">
      <c r="A153" s="154">
        <v>139</v>
      </c>
      <c r="B153" s="211" t="s">
        <v>353</v>
      </c>
      <c r="C153" s="212" t="s">
        <v>258</v>
      </c>
      <c r="D153" s="156"/>
      <c r="E153" s="216"/>
      <c r="F153" s="214"/>
      <c r="G153" s="156">
        <v>11</v>
      </c>
      <c r="H153" s="216">
        <v>94.31</v>
      </c>
      <c r="I153" s="214">
        <f t="shared" si="10"/>
        <v>1037</v>
      </c>
    </row>
    <row r="154" spans="1:9" s="153" customFormat="1" ht="23.25" customHeight="1" x14ac:dyDescent="0.2">
      <c r="A154" s="154">
        <v>140</v>
      </c>
      <c r="B154" s="211" t="s">
        <v>354</v>
      </c>
      <c r="C154" s="212" t="s">
        <v>103</v>
      </c>
      <c r="D154" s="156"/>
      <c r="E154" s="216"/>
      <c r="F154" s="214"/>
      <c r="G154" s="156">
        <v>0.02</v>
      </c>
      <c r="H154" s="216">
        <v>99.59</v>
      </c>
      <c r="I154" s="214">
        <f t="shared" si="10"/>
        <v>2</v>
      </c>
    </row>
    <row r="155" spans="1:9" s="153" customFormat="1" ht="25.5" x14ac:dyDescent="0.2">
      <c r="A155" s="154">
        <v>141</v>
      </c>
      <c r="B155" s="211" t="s">
        <v>355</v>
      </c>
      <c r="C155" s="212" t="s">
        <v>258</v>
      </c>
      <c r="D155" s="156"/>
      <c r="E155" s="216"/>
      <c r="F155" s="214"/>
      <c r="G155" s="156">
        <v>1</v>
      </c>
      <c r="H155" s="216">
        <v>7711.78</v>
      </c>
      <c r="I155" s="214">
        <f t="shared" si="10"/>
        <v>7712</v>
      </c>
    </row>
    <row r="156" spans="1:9" s="153" customFormat="1" ht="20.25" customHeight="1" x14ac:dyDescent="0.2">
      <c r="A156" s="154">
        <v>142</v>
      </c>
      <c r="B156" s="211" t="s">
        <v>356</v>
      </c>
      <c r="C156" s="212" t="s">
        <v>101</v>
      </c>
      <c r="D156" s="223">
        <v>1.248</v>
      </c>
      <c r="E156" s="217">
        <v>65000</v>
      </c>
      <c r="F156" s="214">
        <f t="shared" ref="F156" si="11">D156*E156</f>
        <v>81120</v>
      </c>
      <c r="G156" s="156"/>
      <c r="H156" s="155"/>
      <c r="I156" s="229"/>
    </row>
    <row r="157" spans="1:9" s="153" customFormat="1" ht="17.25" customHeight="1" x14ac:dyDescent="0.2">
      <c r="A157" s="154">
        <v>143</v>
      </c>
      <c r="B157" s="211" t="s">
        <v>357</v>
      </c>
      <c r="C157" s="212" t="s">
        <v>258</v>
      </c>
      <c r="D157" s="156"/>
      <c r="E157" s="216"/>
      <c r="F157" s="214"/>
      <c r="G157" s="156">
        <v>1</v>
      </c>
      <c r="H157" s="216">
        <v>706.45</v>
      </c>
      <c r="I157" s="214">
        <f t="shared" ref="I157:I220" si="12">G157*H157</f>
        <v>706</v>
      </c>
    </row>
    <row r="158" spans="1:9" s="153" customFormat="1" ht="16.5" customHeight="1" x14ac:dyDescent="0.2">
      <c r="A158" s="154">
        <v>144</v>
      </c>
      <c r="B158" s="211" t="s">
        <v>707</v>
      </c>
      <c r="C158" s="212" t="s">
        <v>333</v>
      </c>
      <c r="D158" s="156"/>
      <c r="E158" s="216"/>
      <c r="F158" s="214"/>
      <c r="G158" s="156" t="s">
        <v>358</v>
      </c>
      <c r="H158" s="216">
        <v>1356.82</v>
      </c>
      <c r="I158" s="214">
        <f t="shared" si="12"/>
        <v>1398</v>
      </c>
    </row>
    <row r="159" spans="1:9" s="153" customFormat="1" ht="15.75" customHeight="1" x14ac:dyDescent="0.2">
      <c r="A159" s="154">
        <v>145</v>
      </c>
      <c r="B159" s="211" t="s">
        <v>754</v>
      </c>
      <c r="C159" s="212" t="s">
        <v>333</v>
      </c>
      <c r="D159" s="156"/>
      <c r="E159" s="216"/>
      <c r="F159" s="214"/>
      <c r="G159" s="156" t="s">
        <v>359</v>
      </c>
      <c r="H159" s="216">
        <v>446.85</v>
      </c>
      <c r="I159" s="214">
        <f t="shared" si="12"/>
        <v>4040</v>
      </c>
    </row>
    <row r="160" spans="1:9" s="153" customFormat="1" x14ac:dyDescent="0.2">
      <c r="A160" s="154">
        <v>146</v>
      </c>
      <c r="B160" s="211" t="s">
        <v>360</v>
      </c>
      <c r="C160" s="212" t="s">
        <v>333</v>
      </c>
      <c r="D160" s="156"/>
      <c r="E160" s="215"/>
      <c r="F160" s="214"/>
      <c r="G160" s="156">
        <v>6.4050000000000002</v>
      </c>
      <c r="H160" s="215">
        <v>232.32</v>
      </c>
      <c r="I160" s="214">
        <f t="shared" si="12"/>
        <v>1488</v>
      </c>
    </row>
    <row r="161" spans="1:9" s="153" customFormat="1" x14ac:dyDescent="0.2">
      <c r="A161" s="154">
        <v>147</v>
      </c>
      <c r="B161" s="211" t="s">
        <v>361</v>
      </c>
      <c r="C161" s="212" t="s">
        <v>333</v>
      </c>
      <c r="D161" s="156"/>
      <c r="E161" s="216"/>
      <c r="F161" s="214"/>
      <c r="G161" s="156">
        <v>0.54649999999999999</v>
      </c>
      <c r="H161" s="216">
        <v>116.47</v>
      </c>
      <c r="I161" s="214">
        <f t="shared" si="12"/>
        <v>64</v>
      </c>
    </row>
    <row r="162" spans="1:9" s="153" customFormat="1" x14ac:dyDescent="0.2">
      <c r="A162" s="154">
        <v>148</v>
      </c>
      <c r="B162" s="211" t="s">
        <v>362</v>
      </c>
      <c r="C162" s="212" t="s">
        <v>258</v>
      </c>
      <c r="D162" s="156"/>
      <c r="E162" s="216"/>
      <c r="F162" s="214"/>
      <c r="G162" s="156">
        <v>10</v>
      </c>
      <c r="H162" s="216">
        <v>8.7200000000000006</v>
      </c>
      <c r="I162" s="214">
        <f t="shared" si="12"/>
        <v>87</v>
      </c>
    </row>
    <row r="163" spans="1:9" s="153" customFormat="1" x14ac:dyDescent="0.2">
      <c r="A163" s="154">
        <v>149</v>
      </c>
      <c r="B163" s="211" t="s">
        <v>363</v>
      </c>
      <c r="C163" s="212" t="s">
        <v>101</v>
      </c>
      <c r="D163" s="156"/>
      <c r="E163" s="216"/>
      <c r="F163" s="214"/>
      <c r="G163" s="156">
        <v>0.14360000000000001</v>
      </c>
      <c r="H163" s="216">
        <v>51711.86</v>
      </c>
      <c r="I163" s="214">
        <f t="shared" si="12"/>
        <v>7426</v>
      </c>
    </row>
    <row r="164" spans="1:9" s="153" customFormat="1" x14ac:dyDescent="0.2">
      <c r="A164" s="154">
        <v>150</v>
      </c>
      <c r="B164" s="211" t="s">
        <v>364</v>
      </c>
      <c r="C164" s="212" t="s">
        <v>101</v>
      </c>
      <c r="D164" s="156"/>
      <c r="E164" s="215"/>
      <c r="F164" s="214"/>
      <c r="G164" s="156">
        <v>5.4000000000000003E-3</v>
      </c>
      <c r="H164" s="215">
        <v>52334.32</v>
      </c>
      <c r="I164" s="214">
        <f t="shared" si="12"/>
        <v>283</v>
      </c>
    </row>
    <row r="165" spans="1:9" s="153" customFormat="1" x14ac:dyDescent="0.2">
      <c r="A165" s="154">
        <v>151</v>
      </c>
      <c r="B165" s="211" t="s">
        <v>365</v>
      </c>
      <c r="C165" s="212" t="s">
        <v>101</v>
      </c>
      <c r="D165" s="156"/>
      <c r="E165" s="216"/>
      <c r="F165" s="214"/>
      <c r="G165" s="156">
        <v>4.7999999999999996E-3</v>
      </c>
      <c r="H165" s="216">
        <v>132000</v>
      </c>
      <c r="I165" s="214">
        <f t="shared" si="12"/>
        <v>634</v>
      </c>
    </row>
    <row r="166" spans="1:9" s="153" customFormat="1" ht="25.5" x14ac:dyDescent="0.2">
      <c r="A166" s="154">
        <v>152</v>
      </c>
      <c r="B166" s="211" t="s">
        <v>366</v>
      </c>
      <c r="C166" s="212" t="s">
        <v>101</v>
      </c>
      <c r="D166" s="156"/>
      <c r="E166" s="216"/>
      <c r="F166" s="214"/>
      <c r="G166" s="156">
        <v>3.04E-2</v>
      </c>
      <c r="H166" s="216">
        <v>145463.56</v>
      </c>
      <c r="I166" s="214">
        <f t="shared" si="12"/>
        <v>4422</v>
      </c>
    </row>
    <row r="167" spans="1:9" s="153" customFormat="1" ht="25.5" x14ac:dyDescent="0.2">
      <c r="A167" s="154">
        <v>153</v>
      </c>
      <c r="B167" s="211" t="s">
        <v>367</v>
      </c>
      <c r="C167" s="212" t="s">
        <v>101</v>
      </c>
      <c r="D167" s="156"/>
      <c r="E167" s="216"/>
      <c r="F167" s="214"/>
      <c r="G167" s="156">
        <v>1.5699999999999999E-2</v>
      </c>
      <c r="H167" s="216">
        <v>181949.15</v>
      </c>
      <c r="I167" s="214">
        <f t="shared" si="12"/>
        <v>2857</v>
      </c>
    </row>
    <row r="168" spans="1:9" s="153" customFormat="1" x14ac:dyDescent="0.2">
      <c r="A168" s="154">
        <v>154</v>
      </c>
      <c r="B168" s="211" t="s">
        <v>368</v>
      </c>
      <c r="C168" s="212" t="s">
        <v>101</v>
      </c>
      <c r="D168" s="156"/>
      <c r="E168" s="216"/>
      <c r="F168" s="214"/>
      <c r="G168" s="156" t="s">
        <v>583</v>
      </c>
      <c r="H168" s="216">
        <v>66708.31</v>
      </c>
      <c r="I168" s="214">
        <f t="shared" si="12"/>
        <v>6024</v>
      </c>
    </row>
    <row r="169" spans="1:9" s="153" customFormat="1" x14ac:dyDescent="0.2">
      <c r="A169" s="154">
        <v>155</v>
      </c>
      <c r="B169" s="211" t="s">
        <v>746</v>
      </c>
      <c r="C169" s="212" t="s">
        <v>101</v>
      </c>
      <c r="D169" s="156"/>
      <c r="E169" s="216"/>
      <c r="F169" s="214"/>
      <c r="G169" s="156">
        <v>3.5999999999999999E-3</v>
      </c>
      <c r="H169" s="216">
        <v>51711.86</v>
      </c>
      <c r="I169" s="214">
        <f t="shared" si="12"/>
        <v>186</v>
      </c>
    </row>
    <row r="170" spans="1:9" s="153" customFormat="1" x14ac:dyDescent="0.2">
      <c r="A170" s="154">
        <v>156</v>
      </c>
      <c r="B170" s="211" t="s">
        <v>369</v>
      </c>
      <c r="C170" s="212" t="s">
        <v>101</v>
      </c>
      <c r="D170" s="156"/>
      <c r="E170" s="215"/>
      <c r="F170" s="214"/>
      <c r="G170" s="156">
        <v>5.0000000000000001E-4</v>
      </c>
      <c r="H170" s="215">
        <v>199186.44</v>
      </c>
      <c r="I170" s="214">
        <f t="shared" si="12"/>
        <v>100</v>
      </c>
    </row>
    <row r="171" spans="1:9" s="153" customFormat="1" ht="25.5" x14ac:dyDescent="0.2">
      <c r="A171" s="154">
        <v>157</v>
      </c>
      <c r="B171" s="211" t="s">
        <v>370</v>
      </c>
      <c r="C171" s="212" t="s">
        <v>101</v>
      </c>
      <c r="D171" s="156"/>
      <c r="E171" s="215"/>
      <c r="F171" s="214"/>
      <c r="G171" s="156">
        <v>5.9999999999999995E-4</v>
      </c>
      <c r="H171" s="215">
        <v>62054.23</v>
      </c>
      <c r="I171" s="214">
        <f t="shared" si="12"/>
        <v>37</v>
      </c>
    </row>
    <row r="172" spans="1:9" s="153" customFormat="1" x14ac:dyDescent="0.2">
      <c r="A172" s="154">
        <v>158</v>
      </c>
      <c r="B172" s="211" t="s">
        <v>371</v>
      </c>
      <c r="C172" s="212" t="s">
        <v>101</v>
      </c>
      <c r="D172" s="156"/>
      <c r="E172" s="215"/>
      <c r="F172" s="214"/>
      <c r="G172" s="156">
        <v>7.4000000000000003E-3</v>
      </c>
      <c r="H172" s="215">
        <v>144458.04999999999</v>
      </c>
      <c r="I172" s="214">
        <f t="shared" si="12"/>
        <v>1069</v>
      </c>
    </row>
    <row r="173" spans="1:9" s="153" customFormat="1" x14ac:dyDescent="0.2">
      <c r="A173" s="154">
        <v>159</v>
      </c>
      <c r="B173" s="211" t="s">
        <v>372</v>
      </c>
      <c r="C173" s="212" t="s">
        <v>101</v>
      </c>
      <c r="D173" s="156"/>
      <c r="E173" s="216"/>
      <c r="F173" s="214"/>
      <c r="G173" s="156">
        <v>4.0000000000000002E-4</v>
      </c>
      <c r="H173" s="216">
        <v>16956.849999999999</v>
      </c>
      <c r="I173" s="214">
        <f t="shared" si="12"/>
        <v>7</v>
      </c>
    </row>
    <row r="174" spans="1:9" s="153" customFormat="1" x14ac:dyDescent="0.2">
      <c r="A174" s="154">
        <v>160</v>
      </c>
      <c r="B174" s="211" t="s">
        <v>373</v>
      </c>
      <c r="C174" s="212" t="s">
        <v>101</v>
      </c>
      <c r="D174" s="156"/>
      <c r="E174" s="215"/>
      <c r="F174" s="214"/>
      <c r="G174" s="156">
        <v>1.17E-2</v>
      </c>
      <c r="H174" s="215">
        <v>210454.52</v>
      </c>
      <c r="I174" s="214">
        <f t="shared" si="12"/>
        <v>2462</v>
      </c>
    </row>
    <row r="175" spans="1:9" s="153" customFormat="1" ht="25.5" x14ac:dyDescent="0.2">
      <c r="A175" s="154">
        <v>161</v>
      </c>
      <c r="B175" s="211" t="s">
        <v>374</v>
      </c>
      <c r="C175" s="212" t="s">
        <v>101</v>
      </c>
      <c r="D175" s="156"/>
      <c r="E175" s="216"/>
      <c r="F175" s="214"/>
      <c r="G175" s="156">
        <v>6.9999999999999999E-4</v>
      </c>
      <c r="H175" s="216">
        <v>126821.75</v>
      </c>
      <c r="I175" s="214">
        <f t="shared" si="12"/>
        <v>89</v>
      </c>
    </row>
    <row r="176" spans="1:9" s="153" customFormat="1" x14ac:dyDescent="0.2">
      <c r="A176" s="154">
        <v>162</v>
      </c>
      <c r="B176" s="211" t="s">
        <v>729</v>
      </c>
      <c r="C176" s="212" t="s">
        <v>101</v>
      </c>
      <c r="D176" s="156"/>
      <c r="E176" s="216"/>
      <c r="F176" s="214"/>
      <c r="G176" s="156">
        <v>0.41339999999999999</v>
      </c>
      <c r="H176" s="216">
        <v>85497.45</v>
      </c>
      <c r="I176" s="214">
        <f t="shared" si="12"/>
        <v>35345</v>
      </c>
    </row>
    <row r="177" spans="1:9" s="153" customFormat="1" ht="25.5" x14ac:dyDescent="0.2">
      <c r="A177" s="154">
        <v>163</v>
      </c>
      <c r="B177" s="211" t="s">
        <v>730</v>
      </c>
      <c r="C177" s="212" t="s">
        <v>101</v>
      </c>
      <c r="D177" s="156"/>
      <c r="E177" s="216"/>
      <c r="F177" s="214"/>
      <c r="G177" s="156">
        <v>1.21E-2</v>
      </c>
      <c r="H177" s="216">
        <v>217381.35</v>
      </c>
      <c r="I177" s="214">
        <f t="shared" si="12"/>
        <v>2630</v>
      </c>
    </row>
    <row r="178" spans="1:9" s="153" customFormat="1" ht="23.25" customHeight="1" x14ac:dyDescent="0.2">
      <c r="A178" s="154">
        <v>164</v>
      </c>
      <c r="B178" s="211" t="s">
        <v>731</v>
      </c>
      <c r="C178" s="212" t="s">
        <v>101</v>
      </c>
      <c r="D178" s="156"/>
      <c r="E178" s="215"/>
      <c r="F178" s="214"/>
      <c r="G178" s="156">
        <v>6.1899999999999997E-2</v>
      </c>
      <c r="H178" s="215">
        <v>55542.37</v>
      </c>
      <c r="I178" s="214">
        <f t="shared" si="12"/>
        <v>3438</v>
      </c>
    </row>
    <row r="179" spans="1:9" s="153" customFormat="1" ht="21" customHeight="1" x14ac:dyDescent="0.2">
      <c r="A179" s="154">
        <v>165</v>
      </c>
      <c r="B179" s="211" t="s">
        <v>375</v>
      </c>
      <c r="C179" s="212" t="s">
        <v>103</v>
      </c>
      <c r="D179" s="156"/>
      <c r="E179" s="216"/>
      <c r="F179" s="214"/>
      <c r="G179" s="156">
        <v>0.5</v>
      </c>
      <c r="H179" s="216">
        <v>103.71</v>
      </c>
      <c r="I179" s="214">
        <f t="shared" si="12"/>
        <v>52</v>
      </c>
    </row>
    <row r="180" spans="1:9" s="153" customFormat="1" ht="63.75" x14ac:dyDescent="0.2">
      <c r="A180" s="154">
        <v>166</v>
      </c>
      <c r="B180" s="211" t="s">
        <v>376</v>
      </c>
      <c r="C180" s="212" t="s">
        <v>101</v>
      </c>
      <c r="D180" s="156"/>
      <c r="E180" s="216"/>
      <c r="F180" s="214"/>
      <c r="G180" s="156">
        <v>0.33019999999999999</v>
      </c>
      <c r="H180" s="216">
        <v>50893.760000000002</v>
      </c>
      <c r="I180" s="214">
        <f t="shared" si="12"/>
        <v>16805</v>
      </c>
    </row>
    <row r="181" spans="1:9" s="153" customFormat="1" ht="76.5" x14ac:dyDescent="0.2">
      <c r="A181" s="154">
        <v>167</v>
      </c>
      <c r="B181" s="211" t="s">
        <v>377</v>
      </c>
      <c r="C181" s="212" t="s">
        <v>101</v>
      </c>
      <c r="D181" s="156"/>
      <c r="E181" s="215"/>
      <c r="F181" s="214"/>
      <c r="G181" s="156" t="s">
        <v>584</v>
      </c>
      <c r="H181" s="215">
        <v>68427.88</v>
      </c>
      <c r="I181" s="214">
        <f t="shared" si="12"/>
        <v>6419</v>
      </c>
    </row>
    <row r="182" spans="1:9" s="153" customFormat="1" x14ac:dyDescent="0.2">
      <c r="A182" s="154">
        <v>168</v>
      </c>
      <c r="B182" s="211" t="s">
        <v>378</v>
      </c>
      <c r="C182" s="212" t="s">
        <v>258</v>
      </c>
      <c r="D182" s="156"/>
      <c r="E182" s="215"/>
      <c r="F182" s="214"/>
      <c r="G182" s="156">
        <v>8.0000000000000002E-3</v>
      </c>
      <c r="H182" s="215">
        <v>2060.46</v>
      </c>
      <c r="I182" s="214">
        <f t="shared" si="12"/>
        <v>16</v>
      </c>
    </row>
    <row r="183" spans="1:9" s="153" customFormat="1" x14ac:dyDescent="0.2">
      <c r="A183" s="154">
        <v>169</v>
      </c>
      <c r="B183" s="211" t="s">
        <v>580</v>
      </c>
      <c r="C183" s="212" t="s">
        <v>103</v>
      </c>
      <c r="D183" s="156"/>
      <c r="E183" s="216"/>
      <c r="F183" s="214"/>
      <c r="G183" s="156">
        <v>155.5</v>
      </c>
      <c r="H183" s="216">
        <v>59.68</v>
      </c>
      <c r="I183" s="214">
        <f t="shared" si="12"/>
        <v>9280</v>
      </c>
    </row>
    <row r="184" spans="1:9" s="153" customFormat="1" ht="25.5" x14ac:dyDescent="0.2">
      <c r="A184" s="154">
        <v>170</v>
      </c>
      <c r="B184" s="211" t="s">
        <v>732</v>
      </c>
      <c r="C184" s="212" t="s">
        <v>101</v>
      </c>
      <c r="D184" s="156"/>
      <c r="E184" s="216"/>
      <c r="F184" s="214"/>
      <c r="G184" s="156">
        <v>0.20499999999999999</v>
      </c>
      <c r="H184" s="216">
        <v>55901.8</v>
      </c>
      <c r="I184" s="214">
        <f t="shared" si="12"/>
        <v>11460</v>
      </c>
    </row>
    <row r="185" spans="1:9" s="153" customFormat="1" ht="51" x14ac:dyDescent="0.2">
      <c r="A185" s="154">
        <v>171</v>
      </c>
      <c r="B185" s="211" t="s">
        <v>379</v>
      </c>
      <c r="C185" s="212" t="s">
        <v>101</v>
      </c>
      <c r="D185" s="156"/>
      <c r="E185" s="215"/>
      <c r="F185" s="214"/>
      <c r="G185" s="156">
        <v>0.79</v>
      </c>
      <c r="H185" s="215">
        <v>60761.440000000002</v>
      </c>
      <c r="I185" s="214">
        <f t="shared" si="12"/>
        <v>48002</v>
      </c>
    </row>
    <row r="186" spans="1:9" s="153" customFormat="1" x14ac:dyDescent="0.2">
      <c r="A186" s="154">
        <v>172</v>
      </c>
      <c r="B186" s="211" t="s">
        <v>733</v>
      </c>
      <c r="C186" s="212" t="s">
        <v>291</v>
      </c>
      <c r="D186" s="156"/>
      <c r="E186" s="216"/>
      <c r="F186" s="214"/>
      <c r="G186" s="156" t="s">
        <v>380</v>
      </c>
      <c r="H186" s="216">
        <v>1866.63</v>
      </c>
      <c r="I186" s="214">
        <f t="shared" si="12"/>
        <v>1680</v>
      </c>
    </row>
    <row r="187" spans="1:9" s="153" customFormat="1" x14ac:dyDescent="0.2">
      <c r="A187" s="154">
        <v>173</v>
      </c>
      <c r="B187" s="211" t="s">
        <v>381</v>
      </c>
      <c r="C187" s="212" t="s">
        <v>258</v>
      </c>
      <c r="D187" s="156"/>
      <c r="E187" s="216"/>
      <c r="F187" s="214"/>
      <c r="G187" s="156">
        <v>11</v>
      </c>
      <c r="H187" s="216">
        <v>17.600000000000001</v>
      </c>
      <c r="I187" s="214">
        <f t="shared" si="12"/>
        <v>194</v>
      </c>
    </row>
    <row r="188" spans="1:9" s="153" customFormat="1" ht="25.5" x14ac:dyDescent="0.2">
      <c r="A188" s="154">
        <v>174</v>
      </c>
      <c r="B188" s="211" t="s">
        <v>382</v>
      </c>
      <c r="C188" s="212" t="s">
        <v>102</v>
      </c>
      <c r="D188" s="156"/>
      <c r="E188" s="216"/>
      <c r="F188" s="214"/>
      <c r="G188" s="156">
        <v>8.0000000000000004E-4</v>
      </c>
      <c r="H188" s="216">
        <v>4773.21</v>
      </c>
      <c r="I188" s="214">
        <f t="shared" si="12"/>
        <v>4</v>
      </c>
    </row>
    <row r="189" spans="1:9" s="153" customFormat="1" ht="25.5" x14ac:dyDescent="0.2">
      <c r="A189" s="154">
        <v>175</v>
      </c>
      <c r="B189" s="211" t="s">
        <v>383</v>
      </c>
      <c r="C189" s="212" t="s">
        <v>102</v>
      </c>
      <c r="D189" s="156"/>
      <c r="E189" s="216"/>
      <c r="F189" s="214"/>
      <c r="G189" s="156">
        <v>8.9999999999999993E-3</v>
      </c>
      <c r="H189" s="216">
        <f>H188</f>
        <v>4773.21</v>
      </c>
      <c r="I189" s="214">
        <f t="shared" si="12"/>
        <v>43</v>
      </c>
    </row>
    <row r="190" spans="1:9" s="153" customFormat="1" x14ac:dyDescent="0.2">
      <c r="A190" s="154">
        <v>176</v>
      </c>
      <c r="B190" s="211" t="s">
        <v>384</v>
      </c>
      <c r="C190" s="212" t="s">
        <v>101</v>
      </c>
      <c r="D190" s="156"/>
      <c r="E190" s="215"/>
      <c r="F190" s="214"/>
      <c r="G190" s="156">
        <v>2.9999999999999997E-4</v>
      </c>
      <c r="H190" s="215">
        <v>4149.24</v>
      </c>
      <c r="I190" s="214">
        <f t="shared" si="12"/>
        <v>1</v>
      </c>
    </row>
    <row r="191" spans="1:9" s="153" customFormat="1" ht="38.25" x14ac:dyDescent="0.2">
      <c r="A191" s="154">
        <v>177</v>
      </c>
      <c r="B191" s="211" t="s">
        <v>385</v>
      </c>
      <c r="C191" s="212" t="s">
        <v>102</v>
      </c>
      <c r="D191" s="156"/>
      <c r="E191" s="215"/>
      <c r="F191" s="214"/>
      <c r="G191" s="156">
        <v>1</v>
      </c>
      <c r="H191" s="215">
        <v>1957.29</v>
      </c>
      <c r="I191" s="214">
        <f t="shared" si="12"/>
        <v>1957</v>
      </c>
    </row>
    <row r="192" spans="1:9" s="153" customFormat="1" ht="38.25" x14ac:dyDescent="0.2">
      <c r="A192" s="154">
        <v>178</v>
      </c>
      <c r="B192" s="211" t="s">
        <v>386</v>
      </c>
      <c r="C192" s="212" t="s">
        <v>102</v>
      </c>
      <c r="D192" s="156"/>
      <c r="E192" s="215"/>
      <c r="F192" s="214"/>
      <c r="G192" s="156">
        <v>0.9</v>
      </c>
      <c r="H192" s="215">
        <v>2249.64</v>
      </c>
      <c r="I192" s="214">
        <f t="shared" si="12"/>
        <v>2025</v>
      </c>
    </row>
    <row r="193" spans="1:9" s="153" customFormat="1" ht="38.25" x14ac:dyDescent="0.2">
      <c r="A193" s="154">
        <v>179</v>
      </c>
      <c r="B193" s="211" t="s">
        <v>387</v>
      </c>
      <c r="C193" s="212" t="s">
        <v>102</v>
      </c>
      <c r="D193" s="156"/>
      <c r="E193" s="215"/>
      <c r="F193" s="214"/>
      <c r="G193" s="156">
        <v>10</v>
      </c>
      <c r="H193" s="215">
        <v>1914.17</v>
      </c>
      <c r="I193" s="214">
        <f t="shared" si="12"/>
        <v>19142</v>
      </c>
    </row>
    <row r="194" spans="1:9" s="153" customFormat="1" ht="25.5" x14ac:dyDescent="0.2">
      <c r="A194" s="154">
        <v>180</v>
      </c>
      <c r="B194" s="211" t="s">
        <v>388</v>
      </c>
      <c r="C194" s="212" t="s">
        <v>102</v>
      </c>
      <c r="D194" s="156"/>
      <c r="E194" s="216"/>
      <c r="F194" s="214"/>
      <c r="G194" s="156">
        <v>2.4E-2</v>
      </c>
      <c r="H194" s="216">
        <v>180</v>
      </c>
      <c r="I194" s="214">
        <f t="shared" si="12"/>
        <v>4</v>
      </c>
    </row>
    <row r="195" spans="1:9" s="153" customFormat="1" ht="25.5" x14ac:dyDescent="0.2">
      <c r="A195" s="154">
        <v>181</v>
      </c>
      <c r="B195" s="211" t="s">
        <v>389</v>
      </c>
      <c r="C195" s="212" t="s">
        <v>102</v>
      </c>
      <c r="D195" s="156"/>
      <c r="E195" s="216"/>
      <c r="F195" s="214"/>
      <c r="G195" s="156">
        <v>46.8</v>
      </c>
      <c r="H195" s="216">
        <v>180</v>
      </c>
      <c r="I195" s="214">
        <f t="shared" si="12"/>
        <v>8424</v>
      </c>
    </row>
    <row r="196" spans="1:9" s="153" customFormat="1" x14ac:dyDescent="0.2">
      <c r="A196" s="154">
        <v>182</v>
      </c>
      <c r="B196" s="211" t="s">
        <v>734</v>
      </c>
      <c r="C196" s="212" t="s">
        <v>102</v>
      </c>
      <c r="D196" s="156"/>
      <c r="E196" s="216"/>
      <c r="F196" s="214"/>
      <c r="G196" s="156">
        <v>145.33000000000001</v>
      </c>
      <c r="H196" s="216">
        <v>26.61</v>
      </c>
      <c r="I196" s="214">
        <f t="shared" si="12"/>
        <v>3867</v>
      </c>
    </row>
    <row r="197" spans="1:9" s="153" customFormat="1" x14ac:dyDescent="0.2">
      <c r="A197" s="154">
        <v>183</v>
      </c>
      <c r="B197" s="211" t="s">
        <v>390</v>
      </c>
      <c r="C197" s="212" t="s">
        <v>102</v>
      </c>
      <c r="D197" s="156"/>
      <c r="E197" s="216"/>
      <c r="F197" s="214"/>
      <c r="G197" s="156">
        <v>23.357900000000001</v>
      </c>
      <c r="H197" s="216">
        <v>26.61</v>
      </c>
      <c r="I197" s="214">
        <f t="shared" si="12"/>
        <v>622</v>
      </c>
    </row>
    <row r="198" spans="1:9" s="153" customFormat="1" x14ac:dyDescent="0.2">
      <c r="A198" s="154">
        <v>184</v>
      </c>
      <c r="B198" s="211" t="s">
        <v>391</v>
      </c>
      <c r="C198" s="212" t="s">
        <v>102</v>
      </c>
      <c r="D198" s="156"/>
      <c r="E198" s="215"/>
      <c r="F198" s="214"/>
      <c r="G198" s="156">
        <v>1.1000000000000001</v>
      </c>
      <c r="H198" s="215">
        <v>2006.73</v>
      </c>
      <c r="I198" s="214">
        <f t="shared" si="12"/>
        <v>2207</v>
      </c>
    </row>
    <row r="199" spans="1:9" s="153" customFormat="1" ht="38.25" x14ac:dyDescent="0.2">
      <c r="A199" s="154">
        <v>185</v>
      </c>
      <c r="B199" s="211" t="s">
        <v>392</v>
      </c>
      <c r="C199" s="212" t="s">
        <v>101</v>
      </c>
      <c r="D199" s="156"/>
      <c r="E199" s="216"/>
      <c r="F199" s="214"/>
      <c r="G199" s="156">
        <v>1.6899999999999998E-2</v>
      </c>
      <c r="H199" s="216">
        <v>411680.8</v>
      </c>
      <c r="I199" s="214">
        <f t="shared" si="12"/>
        <v>6957</v>
      </c>
    </row>
    <row r="200" spans="1:9" s="153" customFormat="1" x14ac:dyDescent="0.2">
      <c r="A200" s="154">
        <v>186</v>
      </c>
      <c r="B200" s="211" t="s">
        <v>393</v>
      </c>
      <c r="C200" s="212" t="s">
        <v>258</v>
      </c>
      <c r="D200" s="156"/>
      <c r="E200" s="216"/>
      <c r="F200" s="214"/>
      <c r="G200" s="156">
        <v>0.09</v>
      </c>
      <c r="H200" s="216">
        <v>35.619999999999997</v>
      </c>
      <c r="I200" s="214">
        <f t="shared" si="12"/>
        <v>3</v>
      </c>
    </row>
    <row r="201" spans="1:9" s="153" customFormat="1" ht="25.5" x14ac:dyDescent="0.2">
      <c r="A201" s="154">
        <v>187</v>
      </c>
      <c r="B201" s="211" t="s">
        <v>394</v>
      </c>
      <c r="C201" s="212" t="s">
        <v>103</v>
      </c>
      <c r="D201" s="156"/>
      <c r="E201" s="216"/>
      <c r="F201" s="214"/>
      <c r="G201" s="156">
        <v>1.254</v>
      </c>
      <c r="H201" s="216">
        <v>164.25</v>
      </c>
      <c r="I201" s="214">
        <f t="shared" si="12"/>
        <v>206</v>
      </c>
    </row>
    <row r="202" spans="1:9" s="153" customFormat="1" ht="38.25" x14ac:dyDescent="0.2">
      <c r="A202" s="154">
        <v>188</v>
      </c>
      <c r="B202" s="211" t="s">
        <v>395</v>
      </c>
      <c r="C202" s="212" t="s">
        <v>101</v>
      </c>
      <c r="D202" s="156"/>
      <c r="E202" s="215"/>
      <c r="F202" s="214"/>
      <c r="G202" s="156">
        <v>1E-4</v>
      </c>
      <c r="H202" s="215">
        <v>372777.13</v>
      </c>
      <c r="I202" s="214">
        <f t="shared" si="12"/>
        <v>37</v>
      </c>
    </row>
    <row r="203" spans="1:9" s="153" customFormat="1" ht="25.5" x14ac:dyDescent="0.2">
      <c r="A203" s="154">
        <v>189</v>
      </c>
      <c r="B203" s="211" t="s">
        <v>396</v>
      </c>
      <c r="C203" s="212" t="s">
        <v>103</v>
      </c>
      <c r="D203" s="156"/>
      <c r="E203" s="216"/>
      <c r="F203" s="214"/>
      <c r="G203" s="156">
        <v>2.605</v>
      </c>
      <c r="H203" s="216">
        <v>164.25</v>
      </c>
      <c r="I203" s="214">
        <f t="shared" si="12"/>
        <v>428</v>
      </c>
    </row>
    <row r="204" spans="1:9" s="153" customFormat="1" ht="25.5" x14ac:dyDescent="0.2">
      <c r="A204" s="154">
        <v>190</v>
      </c>
      <c r="B204" s="211" t="s">
        <v>397</v>
      </c>
      <c r="C204" s="212" t="s">
        <v>103</v>
      </c>
      <c r="D204" s="156"/>
      <c r="E204" s="216"/>
      <c r="F204" s="214"/>
      <c r="G204" s="156">
        <v>10.64</v>
      </c>
      <c r="H204" s="216">
        <v>164.25</v>
      </c>
      <c r="I204" s="214">
        <f t="shared" si="12"/>
        <v>1748</v>
      </c>
    </row>
    <row r="205" spans="1:9" s="153" customFormat="1" ht="25.5" x14ac:dyDescent="0.2">
      <c r="A205" s="154">
        <v>191</v>
      </c>
      <c r="B205" s="211" t="s">
        <v>398</v>
      </c>
      <c r="C205" s="212" t="s">
        <v>103</v>
      </c>
      <c r="D205" s="156"/>
      <c r="E205" s="216"/>
      <c r="F205" s="214"/>
      <c r="G205" s="156">
        <v>9.5999999999999992E-3</v>
      </c>
      <c r="H205" s="216">
        <v>709.34</v>
      </c>
      <c r="I205" s="214">
        <f t="shared" si="12"/>
        <v>7</v>
      </c>
    </row>
    <row r="206" spans="1:9" s="153" customFormat="1" ht="25.5" x14ac:dyDescent="0.2">
      <c r="A206" s="154">
        <v>192</v>
      </c>
      <c r="B206" s="211" t="s">
        <v>399</v>
      </c>
      <c r="C206" s="212" t="s">
        <v>103</v>
      </c>
      <c r="D206" s="156"/>
      <c r="E206" s="216"/>
      <c r="F206" s="214"/>
      <c r="G206" s="156">
        <v>4.5599999999999996</v>
      </c>
      <c r="H206" s="216">
        <v>503.44</v>
      </c>
      <c r="I206" s="214">
        <f t="shared" si="12"/>
        <v>2296</v>
      </c>
    </row>
    <row r="207" spans="1:9" s="153" customFormat="1" ht="25.5" x14ac:dyDescent="0.2">
      <c r="A207" s="154">
        <v>193</v>
      </c>
      <c r="B207" s="211" t="s">
        <v>400</v>
      </c>
      <c r="C207" s="212" t="s">
        <v>103</v>
      </c>
      <c r="D207" s="156"/>
      <c r="E207" s="216"/>
      <c r="F207" s="214"/>
      <c r="G207" s="156">
        <v>38.587499999999999</v>
      </c>
      <c r="H207" s="216">
        <v>427.84</v>
      </c>
      <c r="I207" s="214">
        <f t="shared" si="12"/>
        <v>16509</v>
      </c>
    </row>
    <row r="208" spans="1:9" s="153" customFormat="1" ht="26.25" customHeight="1" x14ac:dyDescent="0.2">
      <c r="A208" s="154">
        <v>194</v>
      </c>
      <c r="B208" s="211" t="s">
        <v>401</v>
      </c>
      <c r="C208" s="212" t="s">
        <v>103</v>
      </c>
      <c r="D208" s="156"/>
      <c r="E208" s="216"/>
      <c r="F208" s="214"/>
      <c r="G208" s="156">
        <v>9.5999999999999992E-3</v>
      </c>
      <c r="H208" s="216">
        <v>705.49</v>
      </c>
      <c r="I208" s="214">
        <f t="shared" si="12"/>
        <v>7</v>
      </c>
    </row>
    <row r="209" spans="1:9" s="153" customFormat="1" ht="25.5" customHeight="1" x14ac:dyDescent="0.2">
      <c r="A209" s="154">
        <v>195</v>
      </c>
      <c r="B209" s="211" t="s">
        <v>402</v>
      </c>
      <c r="C209" s="212" t="s">
        <v>103</v>
      </c>
      <c r="D209" s="156"/>
      <c r="E209" s="216"/>
      <c r="F209" s="214"/>
      <c r="G209" s="156">
        <v>1.7676000000000001</v>
      </c>
      <c r="H209" s="216">
        <v>98.02</v>
      </c>
      <c r="I209" s="214">
        <f t="shared" si="12"/>
        <v>173</v>
      </c>
    </row>
    <row r="210" spans="1:9" s="153" customFormat="1" ht="33" customHeight="1" x14ac:dyDescent="0.2">
      <c r="A210" s="154">
        <v>196</v>
      </c>
      <c r="B210" s="211" t="s">
        <v>403</v>
      </c>
      <c r="C210" s="212" t="s">
        <v>103</v>
      </c>
      <c r="D210" s="156"/>
      <c r="E210" s="216"/>
      <c r="F210" s="214"/>
      <c r="G210" s="156">
        <v>0.08</v>
      </c>
      <c r="H210" s="216">
        <v>123.03</v>
      </c>
      <c r="I210" s="214">
        <f t="shared" si="12"/>
        <v>10</v>
      </c>
    </row>
    <row r="211" spans="1:9" s="153" customFormat="1" ht="21" customHeight="1" x14ac:dyDescent="0.2">
      <c r="A211" s="154">
        <v>197</v>
      </c>
      <c r="B211" s="211" t="s">
        <v>404</v>
      </c>
      <c r="C211" s="212" t="s">
        <v>258</v>
      </c>
      <c r="D211" s="156"/>
      <c r="E211" s="216"/>
      <c r="F211" s="214"/>
      <c r="G211" s="156">
        <v>11</v>
      </c>
      <c r="H211" s="216">
        <v>25.9</v>
      </c>
      <c r="I211" s="214">
        <f t="shared" si="12"/>
        <v>285</v>
      </c>
    </row>
    <row r="212" spans="1:9" s="153" customFormat="1" ht="51" x14ac:dyDescent="0.2">
      <c r="A212" s="154">
        <v>198</v>
      </c>
      <c r="B212" s="211" t="s">
        <v>735</v>
      </c>
      <c r="C212" s="212" t="s">
        <v>256</v>
      </c>
      <c r="D212" s="156"/>
      <c r="E212" s="216"/>
      <c r="F212" s="214"/>
      <c r="G212" s="156" t="s">
        <v>585</v>
      </c>
      <c r="H212" s="216">
        <v>239.93</v>
      </c>
      <c r="I212" s="214">
        <f t="shared" si="12"/>
        <v>417</v>
      </c>
    </row>
    <row r="213" spans="1:9" s="153" customFormat="1" ht="18.75" customHeight="1" x14ac:dyDescent="0.2">
      <c r="A213" s="154">
        <v>199</v>
      </c>
      <c r="B213" s="211" t="s">
        <v>736</v>
      </c>
      <c r="C213" s="212" t="s">
        <v>258</v>
      </c>
      <c r="D213" s="156"/>
      <c r="E213" s="216"/>
      <c r="F213" s="214"/>
      <c r="G213" s="156" t="s">
        <v>82</v>
      </c>
      <c r="H213" s="216">
        <v>4.2</v>
      </c>
      <c r="I213" s="214">
        <f t="shared" si="12"/>
        <v>38</v>
      </c>
    </row>
    <row r="214" spans="1:9" s="153" customFormat="1" ht="18" customHeight="1" x14ac:dyDescent="0.2">
      <c r="A214" s="154">
        <v>200</v>
      </c>
      <c r="B214" s="211" t="s">
        <v>737</v>
      </c>
      <c r="C214" s="212" t="s">
        <v>333</v>
      </c>
      <c r="D214" s="156"/>
      <c r="E214" s="216"/>
      <c r="F214" s="214"/>
      <c r="G214" s="156" t="s">
        <v>405</v>
      </c>
      <c r="H214" s="216">
        <v>2795.24</v>
      </c>
      <c r="I214" s="214">
        <f t="shared" si="12"/>
        <v>531</v>
      </c>
    </row>
    <row r="215" spans="1:9" s="153" customFormat="1" ht="25.5" x14ac:dyDescent="0.2">
      <c r="A215" s="154">
        <v>201</v>
      </c>
      <c r="B215" s="211" t="s">
        <v>738</v>
      </c>
      <c r="C215" s="212" t="s">
        <v>258</v>
      </c>
      <c r="D215" s="156"/>
      <c r="E215" s="216"/>
      <c r="F215" s="214"/>
      <c r="G215" s="156" t="s">
        <v>586</v>
      </c>
      <c r="H215" s="216">
        <v>145.43</v>
      </c>
      <c r="I215" s="214">
        <f t="shared" si="12"/>
        <v>64716</v>
      </c>
    </row>
    <row r="216" spans="1:9" s="153" customFormat="1" ht="24" customHeight="1" x14ac:dyDescent="0.2">
      <c r="A216" s="154">
        <v>202</v>
      </c>
      <c r="B216" s="211" t="s">
        <v>406</v>
      </c>
      <c r="C216" s="212" t="s">
        <v>258</v>
      </c>
      <c r="D216" s="156"/>
      <c r="E216" s="216"/>
      <c r="F216" s="214"/>
      <c r="G216" s="156">
        <v>36</v>
      </c>
      <c r="H216" s="216">
        <v>145.43</v>
      </c>
      <c r="I216" s="214">
        <f t="shared" si="12"/>
        <v>5235</v>
      </c>
    </row>
    <row r="217" spans="1:9" s="153" customFormat="1" ht="25.5" x14ac:dyDescent="0.2">
      <c r="A217" s="154">
        <v>203</v>
      </c>
      <c r="B217" s="211" t="s">
        <v>407</v>
      </c>
      <c r="C217" s="212" t="s">
        <v>258</v>
      </c>
      <c r="D217" s="156"/>
      <c r="E217" s="216"/>
      <c r="F217" s="214"/>
      <c r="G217" s="156">
        <v>480</v>
      </c>
      <c r="H217" s="216">
        <v>15.1</v>
      </c>
      <c r="I217" s="214">
        <f t="shared" si="12"/>
        <v>7248</v>
      </c>
    </row>
    <row r="218" spans="1:9" s="153" customFormat="1" ht="25.5" x14ac:dyDescent="0.2">
      <c r="A218" s="154">
        <v>204</v>
      </c>
      <c r="B218" s="211" t="s">
        <v>408</v>
      </c>
      <c r="C218" s="212" t="s">
        <v>258</v>
      </c>
      <c r="D218" s="156"/>
      <c r="E218" s="216"/>
      <c r="F218" s="214"/>
      <c r="G218" s="156">
        <v>4</v>
      </c>
      <c r="H218" s="216">
        <v>15.1</v>
      </c>
      <c r="I218" s="214">
        <f t="shared" si="12"/>
        <v>60</v>
      </c>
    </row>
    <row r="219" spans="1:9" s="153" customFormat="1" x14ac:dyDescent="0.2">
      <c r="A219" s="154">
        <v>205</v>
      </c>
      <c r="B219" s="211" t="s">
        <v>745</v>
      </c>
      <c r="C219" s="212" t="s">
        <v>291</v>
      </c>
      <c r="D219" s="156"/>
      <c r="E219" s="216"/>
      <c r="F219" s="214"/>
      <c r="G219" s="156" t="s">
        <v>409</v>
      </c>
      <c r="H219" s="216">
        <v>48.38</v>
      </c>
      <c r="I219" s="214">
        <f t="shared" si="12"/>
        <v>19</v>
      </c>
    </row>
    <row r="220" spans="1:9" s="153" customFormat="1" x14ac:dyDescent="0.2">
      <c r="A220" s="154">
        <v>206</v>
      </c>
      <c r="B220" s="211" t="s">
        <v>410</v>
      </c>
      <c r="C220" s="212" t="s">
        <v>258</v>
      </c>
      <c r="D220" s="156"/>
      <c r="E220" s="216"/>
      <c r="F220" s="214"/>
      <c r="G220" s="156">
        <v>10</v>
      </c>
      <c r="H220" s="216">
        <v>3.49</v>
      </c>
      <c r="I220" s="214">
        <f t="shared" si="12"/>
        <v>35</v>
      </c>
    </row>
    <row r="221" spans="1:9" s="153" customFormat="1" x14ac:dyDescent="0.2">
      <c r="A221" s="154">
        <v>207</v>
      </c>
      <c r="B221" s="211" t="s">
        <v>411</v>
      </c>
      <c r="C221" s="212" t="s">
        <v>258</v>
      </c>
      <c r="D221" s="156"/>
      <c r="E221" s="216"/>
      <c r="F221" s="214"/>
      <c r="G221" s="156">
        <v>45</v>
      </c>
      <c r="H221" s="216">
        <v>7.04</v>
      </c>
      <c r="I221" s="214">
        <f t="shared" ref="I221:I234" si="13">G221*H221</f>
        <v>317</v>
      </c>
    </row>
    <row r="222" spans="1:9" s="153" customFormat="1" x14ac:dyDescent="0.2">
      <c r="A222" s="154">
        <v>208</v>
      </c>
      <c r="B222" s="211" t="s">
        <v>740</v>
      </c>
      <c r="C222" s="212" t="s">
        <v>258</v>
      </c>
      <c r="D222" s="156"/>
      <c r="E222" s="216"/>
      <c r="F222" s="214"/>
      <c r="G222" s="156" t="s">
        <v>82</v>
      </c>
      <c r="H222" s="216">
        <v>247.63</v>
      </c>
      <c r="I222" s="214">
        <f t="shared" si="13"/>
        <v>2229</v>
      </c>
    </row>
    <row r="223" spans="1:9" s="153" customFormat="1" ht="25.5" x14ac:dyDescent="0.2">
      <c r="A223" s="154">
        <v>209</v>
      </c>
      <c r="B223" s="211" t="s">
        <v>739</v>
      </c>
      <c r="C223" s="212" t="s">
        <v>412</v>
      </c>
      <c r="D223" s="156"/>
      <c r="E223" s="216"/>
      <c r="F223" s="214"/>
      <c r="G223" s="156" t="s">
        <v>413</v>
      </c>
      <c r="H223" s="216">
        <v>107.01</v>
      </c>
      <c r="I223" s="214">
        <f t="shared" si="13"/>
        <v>159</v>
      </c>
    </row>
    <row r="224" spans="1:9" s="153" customFormat="1" x14ac:dyDescent="0.2">
      <c r="A224" s="154">
        <v>210</v>
      </c>
      <c r="B224" s="211" t="s">
        <v>414</v>
      </c>
      <c r="C224" s="212" t="s">
        <v>333</v>
      </c>
      <c r="D224" s="156"/>
      <c r="E224" s="216"/>
      <c r="F224" s="214"/>
      <c r="G224" s="156" t="s">
        <v>415</v>
      </c>
      <c r="H224" s="216">
        <v>17955.509999999998</v>
      </c>
      <c r="I224" s="214">
        <f t="shared" si="13"/>
        <v>2873</v>
      </c>
    </row>
    <row r="225" spans="1:9" s="153" customFormat="1" x14ac:dyDescent="0.2">
      <c r="A225" s="154">
        <v>211</v>
      </c>
      <c r="B225" s="211" t="s">
        <v>416</v>
      </c>
      <c r="C225" s="212" t="s">
        <v>258</v>
      </c>
      <c r="D225" s="156"/>
      <c r="E225" s="216"/>
      <c r="F225" s="214"/>
      <c r="G225" s="156" t="s">
        <v>417</v>
      </c>
      <c r="H225" s="216">
        <v>28.95</v>
      </c>
      <c r="I225" s="214">
        <f t="shared" si="13"/>
        <v>2055</v>
      </c>
    </row>
    <row r="226" spans="1:9" s="153" customFormat="1" x14ac:dyDescent="0.2">
      <c r="A226" s="154">
        <v>212</v>
      </c>
      <c r="B226" s="211" t="s">
        <v>418</v>
      </c>
      <c r="C226" s="212" t="s">
        <v>258</v>
      </c>
      <c r="D226" s="156"/>
      <c r="E226" s="216"/>
      <c r="F226" s="214"/>
      <c r="G226" s="156">
        <v>102</v>
      </c>
      <c r="H226" s="216">
        <v>16.61</v>
      </c>
      <c r="I226" s="214">
        <f t="shared" si="13"/>
        <v>1694</v>
      </c>
    </row>
    <row r="227" spans="1:9" s="153" customFormat="1" x14ac:dyDescent="0.2">
      <c r="A227" s="154">
        <v>213</v>
      </c>
      <c r="B227" s="211" t="s">
        <v>419</v>
      </c>
      <c r="C227" s="212" t="s">
        <v>291</v>
      </c>
      <c r="D227" s="156"/>
      <c r="E227" s="216"/>
      <c r="F227" s="214"/>
      <c r="G227" s="156">
        <v>597.37099999999998</v>
      </c>
      <c r="H227" s="216">
        <v>293.8</v>
      </c>
      <c r="I227" s="214">
        <f t="shared" si="13"/>
        <v>175508</v>
      </c>
    </row>
    <row r="228" spans="1:9" s="153" customFormat="1" x14ac:dyDescent="0.2">
      <c r="A228" s="154">
        <v>214</v>
      </c>
      <c r="B228" s="211" t="s">
        <v>420</v>
      </c>
      <c r="C228" s="212" t="s">
        <v>258</v>
      </c>
      <c r="D228" s="156"/>
      <c r="E228" s="216"/>
      <c r="F228" s="214"/>
      <c r="G228" s="156">
        <v>440</v>
      </c>
      <c r="H228" s="216">
        <v>79.8</v>
      </c>
      <c r="I228" s="214">
        <f t="shared" si="13"/>
        <v>35112</v>
      </c>
    </row>
    <row r="229" spans="1:9" s="153" customFormat="1" x14ac:dyDescent="0.2">
      <c r="A229" s="154">
        <v>215</v>
      </c>
      <c r="B229" s="211" t="s">
        <v>421</v>
      </c>
      <c r="C229" s="212" t="s">
        <v>103</v>
      </c>
      <c r="D229" s="156"/>
      <c r="E229" s="216"/>
      <c r="F229" s="214"/>
      <c r="G229" s="156">
        <v>2.72</v>
      </c>
      <c r="H229" s="216">
        <v>366.45</v>
      </c>
      <c r="I229" s="214">
        <f t="shared" si="13"/>
        <v>997</v>
      </c>
    </row>
    <row r="230" spans="1:9" s="153" customFormat="1" ht="25.5" x14ac:dyDescent="0.2">
      <c r="A230" s="154">
        <v>216</v>
      </c>
      <c r="B230" s="211" t="s">
        <v>422</v>
      </c>
      <c r="C230" s="212" t="s">
        <v>333</v>
      </c>
      <c r="D230" s="156"/>
      <c r="E230" s="216"/>
      <c r="F230" s="214"/>
      <c r="G230" s="156">
        <v>4.452</v>
      </c>
      <c r="H230" s="216">
        <v>313.2</v>
      </c>
      <c r="I230" s="214">
        <f t="shared" si="13"/>
        <v>1394</v>
      </c>
    </row>
    <row r="231" spans="1:9" s="153" customFormat="1" x14ac:dyDescent="0.2">
      <c r="A231" s="154">
        <v>217</v>
      </c>
      <c r="B231" s="211" t="s">
        <v>423</v>
      </c>
      <c r="C231" s="212" t="s">
        <v>333</v>
      </c>
      <c r="D231" s="156"/>
      <c r="E231" s="216"/>
      <c r="F231" s="214"/>
      <c r="G231" s="156">
        <v>2.2200000000000002</v>
      </c>
      <c r="H231" s="216">
        <v>232.32</v>
      </c>
      <c r="I231" s="214">
        <f t="shared" si="13"/>
        <v>516</v>
      </c>
    </row>
    <row r="232" spans="1:9" s="153" customFormat="1" x14ac:dyDescent="0.2">
      <c r="A232" s="154">
        <v>218</v>
      </c>
      <c r="B232" s="211" t="s">
        <v>424</v>
      </c>
      <c r="C232" s="212" t="s">
        <v>258</v>
      </c>
      <c r="D232" s="156"/>
      <c r="E232" s="216"/>
      <c r="F232" s="214"/>
      <c r="G232" s="156">
        <v>0.45</v>
      </c>
      <c r="H232" s="216">
        <v>55.52</v>
      </c>
      <c r="I232" s="214">
        <f t="shared" si="13"/>
        <v>25</v>
      </c>
    </row>
    <row r="233" spans="1:9" s="153" customFormat="1" x14ac:dyDescent="0.2">
      <c r="A233" s="154">
        <v>219</v>
      </c>
      <c r="B233" s="211" t="s">
        <v>425</v>
      </c>
      <c r="C233" s="212" t="s">
        <v>333</v>
      </c>
      <c r="D233" s="156"/>
      <c r="E233" s="216"/>
      <c r="F233" s="214"/>
      <c r="G233" s="156">
        <v>0.02</v>
      </c>
      <c r="H233" s="216">
        <v>520.27</v>
      </c>
      <c r="I233" s="214">
        <f t="shared" si="13"/>
        <v>10</v>
      </c>
    </row>
    <row r="234" spans="1:9" s="153" customFormat="1" ht="38.25" x14ac:dyDescent="0.2">
      <c r="A234" s="154">
        <v>220</v>
      </c>
      <c r="B234" s="211" t="s">
        <v>426</v>
      </c>
      <c r="C234" s="212" t="s">
        <v>258</v>
      </c>
      <c r="D234" s="156"/>
      <c r="E234" s="216"/>
      <c r="F234" s="214"/>
      <c r="G234" s="156">
        <v>0.34</v>
      </c>
      <c r="H234" s="216">
        <v>497.53</v>
      </c>
      <c r="I234" s="214">
        <f t="shared" si="13"/>
        <v>169</v>
      </c>
    </row>
    <row r="235" spans="1:9" s="153" customFormat="1" ht="38.25" x14ac:dyDescent="0.2">
      <c r="A235" s="154">
        <v>221</v>
      </c>
      <c r="B235" s="211" t="s">
        <v>427</v>
      </c>
      <c r="C235" s="212" t="s">
        <v>334</v>
      </c>
      <c r="D235" s="223" t="s">
        <v>755</v>
      </c>
      <c r="E235" s="217">
        <v>1000</v>
      </c>
      <c r="F235" s="214">
        <f t="shared" ref="F235:F420" si="14">D235*E235</f>
        <v>24000</v>
      </c>
      <c r="G235" s="156"/>
      <c r="H235" s="155"/>
      <c r="I235" s="229"/>
    </row>
    <row r="236" spans="1:9" s="153" customFormat="1" ht="17.25" customHeight="1" x14ac:dyDescent="0.2">
      <c r="A236" s="154">
        <v>222</v>
      </c>
      <c r="B236" s="211" t="s">
        <v>582</v>
      </c>
      <c r="C236" s="212" t="s">
        <v>258</v>
      </c>
      <c r="D236" s="156"/>
      <c r="E236" s="216"/>
      <c r="F236" s="214"/>
      <c r="G236" s="156" t="s">
        <v>428</v>
      </c>
      <c r="H236" s="216">
        <v>1.86</v>
      </c>
      <c r="I236" s="214">
        <f t="shared" ref="I236:I245" si="15">G236*H236</f>
        <v>87</v>
      </c>
    </row>
    <row r="237" spans="1:9" s="153" customFormat="1" ht="19.5" customHeight="1" x14ac:dyDescent="0.2">
      <c r="A237" s="154">
        <v>223</v>
      </c>
      <c r="B237" s="211" t="s">
        <v>581</v>
      </c>
      <c r="C237" s="212" t="s">
        <v>291</v>
      </c>
      <c r="D237" s="156"/>
      <c r="E237" s="216"/>
      <c r="F237" s="214"/>
      <c r="G237" s="156" t="s">
        <v>429</v>
      </c>
      <c r="H237" s="216">
        <v>47.88</v>
      </c>
      <c r="I237" s="214">
        <f t="shared" si="15"/>
        <v>77</v>
      </c>
    </row>
    <row r="238" spans="1:9" s="153" customFormat="1" ht="22.5" customHeight="1" x14ac:dyDescent="0.2">
      <c r="A238" s="154">
        <v>224</v>
      </c>
      <c r="B238" s="211" t="s">
        <v>430</v>
      </c>
      <c r="C238" s="212" t="s">
        <v>103</v>
      </c>
      <c r="D238" s="156"/>
      <c r="E238" s="216"/>
      <c r="F238" s="214"/>
      <c r="G238" s="156">
        <v>1.3</v>
      </c>
      <c r="H238" s="216">
        <v>246.06</v>
      </c>
      <c r="I238" s="214">
        <f t="shared" si="15"/>
        <v>320</v>
      </c>
    </row>
    <row r="239" spans="1:9" s="153" customFormat="1" ht="22.5" customHeight="1" x14ac:dyDescent="0.2">
      <c r="A239" s="154">
        <v>225</v>
      </c>
      <c r="B239" s="211" t="s">
        <v>431</v>
      </c>
      <c r="C239" s="212" t="s">
        <v>103</v>
      </c>
      <c r="D239" s="156"/>
      <c r="E239" s="216"/>
      <c r="F239" s="214"/>
      <c r="G239" s="156">
        <v>28.8</v>
      </c>
      <c r="H239" s="216">
        <v>121.76</v>
      </c>
      <c r="I239" s="214">
        <f t="shared" si="15"/>
        <v>3507</v>
      </c>
    </row>
    <row r="240" spans="1:9" s="153" customFormat="1" ht="30.75" customHeight="1" x14ac:dyDescent="0.2">
      <c r="A240" s="154">
        <v>226</v>
      </c>
      <c r="B240" s="211" t="s">
        <v>432</v>
      </c>
      <c r="C240" s="212" t="s">
        <v>101</v>
      </c>
      <c r="D240" s="156"/>
      <c r="E240" s="216"/>
      <c r="F240" s="214"/>
      <c r="G240" s="156">
        <v>4.4000000000000003E-3</v>
      </c>
      <c r="H240" s="216">
        <v>258060.18</v>
      </c>
      <c r="I240" s="214">
        <f t="shared" si="15"/>
        <v>1135</v>
      </c>
    </row>
    <row r="241" spans="1:9" s="153" customFormat="1" x14ac:dyDescent="0.2">
      <c r="A241" s="154">
        <v>227</v>
      </c>
      <c r="B241" s="211" t="s">
        <v>433</v>
      </c>
      <c r="C241" s="212" t="s">
        <v>101</v>
      </c>
      <c r="D241" s="156"/>
      <c r="E241" s="216"/>
      <c r="F241" s="214"/>
      <c r="G241" s="156">
        <v>1.5E-3</v>
      </c>
      <c r="H241" s="216">
        <v>56600</v>
      </c>
      <c r="I241" s="214">
        <f t="shared" si="15"/>
        <v>85</v>
      </c>
    </row>
    <row r="242" spans="1:9" s="153" customFormat="1" x14ac:dyDescent="0.2">
      <c r="A242" s="154">
        <v>228</v>
      </c>
      <c r="B242" s="211" t="s">
        <v>434</v>
      </c>
      <c r="C242" s="212" t="s">
        <v>103</v>
      </c>
      <c r="D242" s="156"/>
      <c r="E242" s="216"/>
      <c r="F242" s="214"/>
      <c r="G242" s="156">
        <v>0.877</v>
      </c>
      <c r="H242" s="216">
        <v>155.61000000000001</v>
      </c>
      <c r="I242" s="214">
        <f t="shared" si="15"/>
        <v>136</v>
      </c>
    </row>
    <row r="243" spans="1:9" s="153" customFormat="1" x14ac:dyDescent="0.2">
      <c r="A243" s="154">
        <v>229</v>
      </c>
      <c r="B243" s="211" t="s">
        <v>435</v>
      </c>
      <c r="C243" s="212" t="s">
        <v>103</v>
      </c>
      <c r="D243" s="156"/>
      <c r="E243" s="217"/>
      <c r="F243" s="214"/>
      <c r="G243" s="156">
        <v>0.21</v>
      </c>
      <c r="H243" s="217">
        <v>33.869999999999997</v>
      </c>
      <c r="I243" s="214">
        <f t="shared" si="15"/>
        <v>7</v>
      </c>
    </row>
    <row r="244" spans="1:9" s="153" customFormat="1" ht="51" x14ac:dyDescent="0.2">
      <c r="A244" s="154">
        <v>230</v>
      </c>
      <c r="B244" s="211" t="s">
        <v>436</v>
      </c>
      <c r="C244" s="212" t="s">
        <v>256</v>
      </c>
      <c r="D244" s="156"/>
      <c r="E244" s="216"/>
      <c r="F244" s="214"/>
      <c r="G244" s="156">
        <v>7.4279999999999999</v>
      </c>
      <c r="H244" s="216">
        <v>231.11</v>
      </c>
      <c r="I244" s="214">
        <f t="shared" si="15"/>
        <v>1717</v>
      </c>
    </row>
    <row r="245" spans="1:9" s="153" customFormat="1" ht="18" customHeight="1" x14ac:dyDescent="0.2">
      <c r="A245" s="154">
        <v>231</v>
      </c>
      <c r="B245" s="211" t="s">
        <v>437</v>
      </c>
      <c r="C245" s="212" t="s">
        <v>103</v>
      </c>
      <c r="D245" s="156"/>
      <c r="E245" s="216"/>
      <c r="F245" s="214"/>
      <c r="G245" s="156">
        <v>1.1419999999999999</v>
      </c>
      <c r="H245" s="216">
        <v>33.869999999999997</v>
      </c>
      <c r="I245" s="214">
        <f t="shared" si="15"/>
        <v>39</v>
      </c>
    </row>
    <row r="246" spans="1:9" s="153" customFormat="1" ht="23.25" customHeight="1" x14ac:dyDescent="0.2">
      <c r="A246" s="154">
        <v>232</v>
      </c>
      <c r="B246" s="211" t="s">
        <v>438</v>
      </c>
      <c r="C246" s="212" t="s">
        <v>101</v>
      </c>
      <c r="D246" s="223">
        <v>5.0000000000000001E-3</v>
      </c>
      <c r="E246" s="226">
        <v>132000</v>
      </c>
      <c r="F246" s="214">
        <f t="shared" si="14"/>
        <v>660</v>
      </c>
      <c r="G246" s="156"/>
      <c r="H246" s="155"/>
      <c r="I246" s="229"/>
    </row>
    <row r="247" spans="1:9" s="153" customFormat="1" ht="38.25" x14ac:dyDescent="0.2">
      <c r="A247" s="154">
        <v>233</v>
      </c>
      <c r="B247" s="211" t="s">
        <v>439</v>
      </c>
      <c r="C247" s="212" t="s">
        <v>284</v>
      </c>
      <c r="D247" s="156">
        <v>67.180000000000007</v>
      </c>
      <c r="E247" s="216">
        <v>120</v>
      </c>
      <c r="F247" s="214">
        <f t="shared" si="14"/>
        <v>8062</v>
      </c>
      <c r="G247" s="156"/>
      <c r="H247" s="155"/>
      <c r="I247" s="229"/>
    </row>
    <row r="248" spans="1:9" s="153" customFormat="1" ht="25.5" x14ac:dyDescent="0.2">
      <c r="A248" s="154">
        <v>234</v>
      </c>
      <c r="B248" s="211" t="s">
        <v>440</v>
      </c>
      <c r="C248" s="212" t="s">
        <v>284</v>
      </c>
      <c r="D248" s="156">
        <v>31.3</v>
      </c>
      <c r="E248" s="216">
        <v>120</v>
      </c>
      <c r="F248" s="214">
        <f t="shared" si="14"/>
        <v>3756</v>
      </c>
      <c r="G248" s="156"/>
      <c r="H248" s="155"/>
      <c r="I248" s="229"/>
    </row>
    <row r="249" spans="1:9" s="153" customFormat="1" ht="38.25" x14ac:dyDescent="0.2">
      <c r="A249" s="154">
        <v>235</v>
      </c>
      <c r="B249" s="211" t="s">
        <v>441</v>
      </c>
      <c r="C249" s="212" t="s">
        <v>334</v>
      </c>
      <c r="D249" s="156"/>
      <c r="E249" s="216"/>
      <c r="F249" s="214"/>
      <c r="G249" s="156">
        <v>4</v>
      </c>
      <c r="H249" s="216">
        <v>2400</v>
      </c>
      <c r="I249" s="214">
        <f t="shared" ref="I249:I250" si="16">G249*H249</f>
        <v>9600</v>
      </c>
    </row>
    <row r="250" spans="1:9" s="153" customFormat="1" ht="25.5" x14ac:dyDescent="0.2">
      <c r="A250" s="154">
        <v>236</v>
      </c>
      <c r="B250" s="211" t="s">
        <v>442</v>
      </c>
      <c r="C250" s="212" t="s">
        <v>334</v>
      </c>
      <c r="D250" s="156"/>
      <c r="E250" s="216"/>
      <c r="F250" s="214"/>
      <c r="G250" s="156" t="s">
        <v>74</v>
      </c>
      <c r="H250" s="216">
        <v>1500</v>
      </c>
      <c r="I250" s="214">
        <f t="shared" si="16"/>
        <v>9000</v>
      </c>
    </row>
    <row r="251" spans="1:9" s="153" customFormat="1" ht="51" x14ac:dyDescent="0.2">
      <c r="A251" s="154">
        <v>237</v>
      </c>
      <c r="B251" s="211" t="s">
        <v>756</v>
      </c>
      <c r="C251" s="212" t="s">
        <v>344</v>
      </c>
      <c r="D251" s="156">
        <v>25.95</v>
      </c>
      <c r="E251" s="216">
        <v>3200</v>
      </c>
      <c r="F251" s="214">
        <f t="shared" si="14"/>
        <v>83040</v>
      </c>
      <c r="G251" s="156"/>
      <c r="H251" s="155"/>
      <c r="I251" s="229"/>
    </row>
    <row r="252" spans="1:9" s="153" customFormat="1" ht="38.25" x14ac:dyDescent="0.2">
      <c r="A252" s="154">
        <v>238</v>
      </c>
      <c r="B252" s="211" t="s">
        <v>757</v>
      </c>
      <c r="C252" s="212" t="s">
        <v>344</v>
      </c>
      <c r="D252" s="156">
        <v>55.014000000000003</v>
      </c>
      <c r="E252" s="216">
        <v>5250</v>
      </c>
      <c r="F252" s="214">
        <f t="shared" si="14"/>
        <v>288824</v>
      </c>
      <c r="G252" s="156"/>
      <c r="H252" s="155"/>
      <c r="I252" s="229"/>
    </row>
    <row r="253" spans="1:9" s="153" customFormat="1" ht="38.25" x14ac:dyDescent="0.2">
      <c r="A253" s="154">
        <v>239</v>
      </c>
      <c r="B253" s="211" t="s">
        <v>758</v>
      </c>
      <c r="C253" s="212" t="s">
        <v>344</v>
      </c>
      <c r="D253" s="223">
        <v>16.608000000000001</v>
      </c>
      <c r="E253" s="217">
        <v>2260</v>
      </c>
      <c r="F253" s="214">
        <f t="shared" si="14"/>
        <v>37534</v>
      </c>
      <c r="G253" s="156"/>
      <c r="H253" s="155"/>
      <c r="I253" s="229"/>
    </row>
    <row r="254" spans="1:9" s="153" customFormat="1" ht="24" customHeight="1" x14ac:dyDescent="0.2">
      <c r="A254" s="154">
        <v>240</v>
      </c>
      <c r="B254" s="211" t="s">
        <v>443</v>
      </c>
      <c r="C254" s="212" t="s">
        <v>334</v>
      </c>
      <c r="D254" s="156"/>
      <c r="E254" s="216"/>
      <c r="F254" s="214"/>
      <c r="G254" s="156">
        <v>16</v>
      </c>
      <c r="H254" s="216">
        <v>390</v>
      </c>
      <c r="I254" s="214">
        <f t="shared" ref="I254" si="17">G254*H254</f>
        <v>6240</v>
      </c>
    </row>
    <row r="255" spans="1:9" s="153" customFormat="1" ht="19.5" customHeight="1" x14ac:dyDescent="0.2">
      <c r="A255" s="154">
        <v>241</v>
      </c>
      <c r="B255" s="211" t="s">
        <v>587</v>
      </c>
      <c r="C255" s="212" t="s">
        <v>258</v>
      </c>
      <c r="D255" s="156">
        <v>2</v>
      </c>
      <c r="E255" s="216">
        <v>1500</v>
      </c>
      <c r="F255" s="214">
        <f t="shared" si="14"/>
        <v>3000</v>
      </c>
      <c r="G255" s="156"/>
      <c r="H255" s="155"/>
      <c r="I255" s="229"/>
    </row>
    <row r="256" spans="1:9" s="153" customFormat="1" ht="31.5" customHeight="1" x14ac:dyDescent="0.2">
      <c r="A256" s="154">
        <v>242</v>
      </c>
      <c r="B256" s="211" t="s">
        <v>588</v>
      </c>
      <c r="C256" s="212" t="s">
        <v>258</v>
      </c>
      <c r="D256" s="156"/>
      <c r="E256" s="216"/>
      <c r="F256" s="214"/>
      <c r="G256" s="156">
        <v>1</v>
      </c>
      <c r="H256" s="216">
        <v>4200</v>
      </c>
      <c r="I256" s="214">
        <f t="shared" ref="I256" si="18">G256*H256</f>
        <v>4200</v>
      </c>
    </row>
    <row r="257" spans="1:9" s="153" customFormat="1" ht="24.75" customHeight="1" x14ac:dyDescent="0.2">
      <c r="A257" s="154">
        <v>243</v>
      </c>
      <c r="B257" s="211" t="s">
        <v>589</v>
      </c>
      <c r="C257" s="212" t="s">
        <v>258</v>
      </c>
      <c r="D257" s="156">
        <v>1</v>
      </c>
      <c r="E257" s="216">
        <v>3500</v>
      </c>
      <c r="F257" s="214">
        <f t="shared" si="14"/>
        <v>3500</v>
      </c>
      <c r="G257" s="156"/>
      <c r="H257" s="155"/>
      <c r="I257" s="229"/>
    </row>
    <row r="258" spans="1:9" s="153" customFormat="1" ht="25.5" x14ac:dyDescent="0.2">
      <c r="A258" s="154">
        <v>244</v>
      </c>
      <c r="B258" s="211" t="s">
        <v>590</v>
      </c>
      <c r="C258" s="212" t="s">
        <v>258</v>
      </c>
      <c r="D258" s="223"/>
      <c r="E258" s="217"/>
      <c r="F258" s="214"/>
      <c r="G258" s="223">
        <v>3</v>
      </c>
      <c r="H258" s="217">
        <v>3500</v>
      </c>
      <c r="I258" s="214">
        <f t="shared" ref="I258:I267" si="19">G258*H258</f>
        <v>10500</v>
      </c>
    </row>
    <row r="259" spans="1:9" s="153" customFormat="1" ht="19.5" customHeight="1" x14ac:dyDescent="0.2">
      <c r="A259" s="154">
        <v>245</v>
      </c>
      <c r="B259" s="211" t="s">
        <v>591</v>
      </c>
      <c r="C259" s="212" t="s">
        <v>258</v>
      </c>
      <c r="D259" s="156"/>
      <c r="E259" s="216"/>
      <c r="F259" s="214"/>
      <c r="G259" s="223">
        <v>1</v>
      </c>
      <c r="H259" s="217">
        <v>1298</v>
      </c>
      <c r="I259" s="214">
        <f t="shared" si="19"/>
        <v>1298</v>
      </c>
    </row>
    <row r="260" spans="1:9" s="153" customFormat="1" ht="21" customHeight="1" x14ac:dyDescent="0.2">
      <c r="A260" s="154">
        <v>246</v>
      </c>
      <c r="B260" s="211" t="s">
        <v>592</v>
      </c>
      <c r="C260" s="212" t="s">
        <v>258</v>
      </c>
      <c r="D260" s="156"/>
      <c r="E260" s="216"/>
      <c r="F260" s="214"/>
      <c r="G260" s="223">
        <v>2</v>
      </c>
      <c r="H260" s="217">
        <v>508</v>
      </c>
      <c r="I260" s="214">
        <f t="shared" si="19"/>
        <v>1016</v>
      </c>
    </row>
    <row r="261" spans="1:9" s="153" customFormat="1" ht="25.5" x14ac:dyDescent="0.2">
      <c r="A261" s="154">
        <v>247</v>
      </c>
      <c r="B261" s="211" t="s">
        <v>593</v>
      </c>
      <c r="C261" s="212" t="s">
        <v>258</v>
      </c>
      <c r="D261" s="156"/>
      <c r="E261" s="216"/>
      <c r="F261" s="214"/>
      <c r="G261" s="156">
        <v>2</v>
      </c>
      <c r="H261" s="216">
        <v>547.74</v>
      </c>
      <c r="I261" s="214">
        <f t="shared" si="19"/>
        <v>1095</v>
      </c>
    </row>
    <row r="262" spans="1:9" s="153" customFormat="1" ht="21" customHeight="1" x14ac:dyDescent="0.2">
      <c r="A262" s="154">
        <v>248</v>
      </c>
      <c r="B262" s="221" t="s">
        <v>594</v>
      </c>
      <c r="C262" s="222" t="s">
        <v>258</v>
      </c>
      <c r="D262" s="223"/>
      <c r="E262" s="217"/>
      <c r="F262" s="214"/>
      <c r="G262" s="223">
        <v>2</v>
      </c>
      <c r="H262" s="217">
        <v>343.84</v>
      </c>
      <c r="I262" s="214">
        <f t="shared" si="19"/>
        <v>688</v>
      </c>
    </row>
    <row r="263" spans="1:9" s="153" customFormat="1" x14ac:dyDescent="0.2">
      <c r="A263" s="154">
        <v>249</v>
      </c>
      <c r="B263" s="221" t="s">
        <v>595</v>
      </c>
      <c r="C263" s="222" t="s">
        <v>258</v>
      </c>
      <c r="D263" s="223"/>
      <c r="E263" s="217"/>
      <c r="F263" s="214"/>
      <c r="G263" s="223">
        <v>1</v>
      </c>
      <c r="H263" s="217">
        <v>11617.74</v>
      </c>
      <c r="I263" s="214">
        <f t="shared" si="19"/>
        <v>11618</v>
      </c>
    </row>
    <row r="264" spans="1:9" s="153" customFormat="1" x14ac:dyDescent="0.2">
      <c r="A264" s="154">
        <v>250</v>
      </c>
      <c r="B264" s="221" t="s">
        <v>596</v>
      </c>
      <c r="C264" s="222" t="s">
        <v>258</v>
      </c>
      <c r="D264" s="223"/>
      <c r="E264" s="217"/>
      <c r="F264" s="214"/>
      <c r="G264" s="223">
        <v>1</v>
      </c>
      <c r="H264" s="217">
        <v>1012.46</v>
      </c>
      <c r="I264" s="214">
        <f t="shared" si="19"/>
        <v>1012</v>
      </c>
    </row>
    <row r="265" spans="1:9" s="153" customFormat="1" x14ac:dyDescent="0.2">
      <c r="A265" s="154">
        <v>251</v>
      </c>
      <c r="B265" s="221" t="s">
        <v>597</v>
      </c>
      <c r="C265" s="222" t="s">
        <v>258</v>
      </c>
      <c r="D265" s="223"/>
      <c r="E265" s="217"/>
      <c r="F265" s="214"/>
      <c r="G265" s="223">
        <v>4</v>
      </c>
      <c r="H265" s="217">
        <v>15.05</v>
      </c>
      <c r="I265" s="214">
        <f t="shared" si="19"/>
        <v>60</v>
      </c>
    </row>
    <row r="266" spans="1:9" s="153" customFormat="1" x14ac:dyDescent="0.2">
      <c r="A266" s="154">
        <v>252</v>
      </c>
      <c r="B266" s="221" t="s">
        <v>598</v>
      </c>
      <c r="C266" s="222" t="s">
        <v>258</v>
      </c>
      <c r="D266" s="223"/>
      <c r="E266" s="217"/>
      <c r="F266" s="214"/>
      <c r="G266" s="223">
        <v>1</v>
      </c>
      <c r="H266" s="217">
        <v>519.04999999999995</v>
      </c>
      <c r="I266" s="214">
        <f t="shared" si="19"/>
        <v>519</v>
      </c>
    </row>
    <row r="267" spans="1:9" s="153" customFormat="1" x14ac:dyDescent="0.2">
      <c r="A267" s="154">
        <v>253</v>
      </c>
      <c r="B267" s="221" t="s">
        <v>445</v>
      </c>
      <c r="C267" s="222" t="s">
        <v>258</v>
      </c>
      <c r="D267" s="223"/>
      <c r="E267" s="217"/>
      <c r="F267" s="214"/>
      <c r="G267" s="223">
        <v>2</v>
      </c>
      <c r="H267" s="217">
        <v>366.37</v>
      </c>
      <c r="I267" s="214">
        <f t="shared" si="19"/>
        <v>733</v>
      </c>
    </row>
    <row r="268" spans="1:9" s="153" customFormat="1" ht="20.25" customHeight="1" x14ac:dyDescent="0.2">
      <c r="A268" s="154">
        <v>254</v>
      </c>
      <c r="B268" s="211" t="s">
        <v>599</v>
      </c>
      <c r="C268" s="212" t="s">
        <v>258</v>
      </c>
      <c r="D268" s="156"/>
      <c r="E268" s="216"/>
      <c r="F268" s="214"/>
      <c r="G268" s="156">
        <v>20</v>
      </c>
      <c r="H268" s="216">
        <v>1500</v>
      </c>
      <c r="I268" s="214">
        <f t="shared" ref="I268:I269" si="20">G268*H268</f>
        <v>30000</v>
      </c>
    </row>
    <row r="269" spans="1:9" s="153" customFormat="1" ht="25.5" x14ac:dyDescent="0.2">
      <c r="A269" s="154">
        <v>255</v>
      </c>
      <c r="B269" s="211" t="s">
        <v>600</v>
      </c>
      <c r="C269" s="212" t="s">
        <v>258</v>
      </c>
      <c r="D269" s="156"/>
      <c r="E269" s="216"/>
      <c r="F269" s="214"/>
      <c r="G269" s="156">
        <v>24</v>
      </c>
      <c r="H269" s="216">
        <v>65</v>
      </c>
      <c r="I269" s="214">
        <f t="shared" si="20"/>
        <v>1560</v>
      </c>
    </row>
    <row r="270" spans="1:9" s="153" customFormat="1" ht="16.5" customHeight="1" x14ac:dyDescent="0.2">
      <c r="A270" s="154">
        <v>256</v>
      </c>
      <c r="B270" s="211" t="s">
        <v>601</v>
      </c>
      <c r="C270" s="212" t="s">
        <v>258</v>
      </c>
      <c r="D270" s="156">
        <v>24</v>
      </c>
      <c r="E270" s="216">
        <v>106</v>
      </c>
      <c r="F270" s="214">
        <f t="shared" si="14"/>
        <v>2544</v>
      </c>
      <c r="G270" s="156"/>
      <c r="H270" s="155"/>
      <c r="I270" s="229"/>
    </row>
    <row r="271" spans="1:9" s="153" customFormat="1" ht="25.5" x14ac:dyDescent="0.2">
      <c r="A271" s="154">
        <v>257</v>
      </c>
      <c r="B271" s="211" t="s">
        <v>602</v>
      </c>
      <c r="C271" s="212" t="s">
        <v>258</v>
      </c>
      <c r="D271" s="156">
        <v>48</v>
      </c>
      <c r="E271" s="216">
        <v>290</v>
      </c>
      <c r="F271" s="214">
        <f t="shared" si="14"/>
        <v>13920</v>
      </c>
      <c r="G271" s="156"/>
      <c r="H271" s="155"/>
      <c r="I271" s="229"/>
    </row>
    <row r="272" spans="1:9" s="153" customFormat="1" ht="25.5" x14ac:dyDescent="0.2">
      <c r="A272" s="154">
        <v>258</v>
      </c>
      <c r="B272" s="211" t="s">
        <v>603</v>
      </c>
      <c r="C272" s="212" t="s">
        <v>258</v>
      </c>
      <c r="D272" s="156">
        <v>32</v>
      </c>
      <c r="E272" s="216">
        <v>210</v>
      </c>
      <c r="F272" s="214">
        <f t="shared" si="14"/>
        <v>6720</v>
      </c>
      <c r="G272" s="156"/>
      <c r="H272" s="155"/>
      <c r="I272" s="229"/>
    </row>
    <row r="273" spans="1:9" s="153" customFormat="1" ht="21.75" customHeight="1" x14ac:dyDescent="0.2">
      <c r="A273" s="154">
        <v>259</v>
      </c>
      <c r="B273" s="211" t="s">
        <v>604</v>
      </c>
      <c r="C273" s="212" t="s">
        <v>258</v>
      </c>
      <c r="D273" s="156">
        <v>32</v>
      </c>
      <c r="E273" s="216">
        <v>8</v>
      </c>
      <c r="F273" s="214">
        <f t="shared" si="14"/>
        <v>256</v>
      </c>
      <c r="G273" s="156"/>
      <c r="H273" s="155"/>
      <c r="I273" s="229"/>
    </row>
    <row r="274" spans="1:9" s="153" customFormat="1" ht="25.5" x14ac:dyDescent="0.2">
      <c r="A274" s="154">
        <v>260</v>
      </c>
      <c r="B274" s="211" t="s">
        <v>605</v>
      </c>
      <c r="C274" s="212" t="s">
        <v>258</v>
      </c>
      <c r="D274" s="156"/>
      <c r="E274" s="216"/>
      <c r="F274" s="214"/>
      <c r="G274" s="156">
        <v>60</v>
      </c>
      <c r="H274" s="216">
        <v>303</v>
      </c>
      <c r="I274" s="214">
        <f t="shared" ref="I274" si="21">G274*H274</f>
        <v>18180</v>
      </c>
    </row>
    <row r="275" spans="1:9" s="153" customFormat="1" ht="25.5" x14ac:dyDescent="0.2">
      <c r="A275" s="154">
        <v>261</v>
      </c>
      <c r="B275" s="211" t="s">
        <v>606</v>
      </c>
      <c r="C275" s="212" t="s">
        <v>258</v>
      </c>
      <c r="D275" s="156">
        <v>10</v>
      </c>
      <c r="E275" s="216">
        <v>3900</v>
      </c>
      <c r="F275" s="214">
        <f t="shared" si="14"/>
        <v>39000</v>
      </c>
      <c r="G275" s="156"/>
      <c r="H275" s="155"/>
      <c r="I275" s="229"/>
    </row>
    <row r="276" spans="1:9" s="153" customFormat="1" ht="38.25" x14ac:dyDescent="0.2">
      <c r="A276" s="154">
        <v>262</v>
      </c>
      <c r="B276" s="211" t="s">
        <v>607</v>
      </c>
      <c r="C276" s="212" t="s">
        <v>258</v>
      </c>
      <c r="D276" s="156"/>
      <c r="E276" s="216"/>
      <c r="F276" s="214"/>
      <c r="G276" s="156">
        <v>106</v>
      </c>
      <c r="H276" s="216">
        <v>410</v>
      </c>
      <c r="I276" s="214">
        <f t="shared" ref="I276:I277" si="22">G276*H276</f>
        <v>43460</v>
      </c>
    </row>
    <row r="277" spans="1:9" s="153" customFormat="1" ht="26.25" customHeight="1" x14ac:dyDescent="0.2">
      <c r="A277" s="154">
        <v>263</v>
      </c>
      <c r="B277" s="211" t="s">
        <v>608</v>
      </c>
      <c r="C277" s="212" t="s">
        <v>258</v>
      </c>
      <c r="D277" s="156"/>
      <c r="E277" s="216"/>
      <c r="F277" s="214"/>
      <c r="G277" s="156">
        <v>106</v>
      </c>
      <c r="H277" s="216">
        <v>10</v>
      </c>
      <c r="I277" s="214">
        <f t="shared" si="22"/>
        <v>1060</v>
      </c>
    </row>
    <row r="278" spans="1:9" s="153" customFormat="1" ht="22.5" customHeight="1" x14ac:dyDescent="0.2">
      <c r="A278" s="154">
        <v>264</v>
      </c>
      <c r="B278" s="211" t="s">
        <v>609</v>
      </c>
      <c r="C278" s="212" t="s">
        <v>258</v>
      </c>
      <c r="D278" s="156">
        <v>2</v>
      </c>
      <c r="E278" s="216">
        <v>2500</v>
      </c>
      <c r="F278" s="214">
        <f t="shared" si="14"/>
        <v>5000</v>
      </c>
      <c r="G278" s="156"/>
      <c r="H278" s="155"/>
      <c r="I278" s="229"/>
    </row>
    <row r="279" spans="1:9" s="153" customFormat="1" ht="24.75" customHeight="1" x14ac:dyDescent="0.2">
      <c r="A279" s="154">
        <v>265</v>
      </c>
      <c r="B279" s="211" t="s">
        <v>610</v>
      </c>
      <c r="C279" s="212" t="s">
        <v>258</v>
      </c>
      <c r="D279" s="156">
        <v>50</v>
      </c>
      <c r="E279" s="216">
        <v>16</v>
      </c>
      <c r="F279" s="214">
        <f t="shared" si="14"/>
        <v>800</v>
      </c>
      <c r="G279" s="156"/>
      <c r="H279" s="155"/>
      <c r="I279" s="229"/>
    </row>
    <row r="280" spans="1:9" s="153" customFormat="1" ht="38.25" x14ac:dyDescent="0.2">
      <c r="A280" s="154">
        <v>266</v>
      </c>
      <c r="B280" s="211" t="s">
        <v>611</v>
      </c>
      <c r="C280" s="212" t="s">
        <v>258</v>
      </c>
      <c r="D280" s="156">
        <v>5</v>
      </c>
      <c r="E280" s="216">
        <v>950</v>
      </c>
      <c r="F280" s="214">
        <f t="shared" si="14"/>
        <v>4750</v>
      </c>
      <c r="G280" s="156"/>
      <c r="H280" s="155"/>
      <c r="I280" s="229"/>
    </row>
    <row r="281" spans="1:9" s="153" customFormat="1" ht="25.5" x14ac:dyDescent="0.2">
      <c r="A281" s="154">
        <v>267</v>
      </c>
      <c r="B281" s="221" t="s">
        <v>612</v>
      </c>
      <c r="C281" s="222" t="s">
        <v>258</v>
      </c>
      <c r="D281" s="223"/>
      <c r="E281" s="217"/>
      <c r="F281" s="214"/>
      <c r="G281" s="223">
        <v>3</v>
      </c>
      <c r="H281" s="217">
        <v>80</v>
      </c>
      <c r="I281" s="214">
        <f t="shared" ref="I281:I294" si="23">G281*H281</f>
        <v>240</v>
      </c>
    </row>
    <row r="282" spans="1:9" s="153" customFormat="1" ht="30" customHeight="1" x14ac:dyDescent="0.2">
      <c r="A282" s="154">
        <v>268</v>
      </c>
      <c r="B282" s="221" t="s">
        <v>613</v>
      </c>
      <c r="C282" s="222" t="s">
        <v>258</v>
      </c>
      <c r="D282" s="223"/>
      <c r="E282" s="217"/>
      <c r="F282" s="214"/>
      <c r="G282" s="223">
        <v>5</v>
      </c>
      <c r="H282" s="217">
        <v>1048</v>
      </c>
      <c r="I282" s="214">
        <f t="shared" si="23"/>
        <v>5240</v>
      </c>
    </row>
    <row r="283" spans="1:9" s="153" customFormat="1" ht="19.5" customHeight="1" x14ac:dyDescent="0.2">
      <c r="A283" s="154">
        <v>269</v>
      </c>
      <c r="B283" s="221" t="s">
        <v>614</v>
      </c>
      <c r="C283" s="222" t="s">
        <v>258</v>
      </c>
      <c r="D283" s="223"/>
      <c r="E283" s="217"/>
      <c r="F283" s="214"/>
      <c r="G283" s="223">
        <v>2</v>
      </c>
      <c r="H283" s="217">
        <v>1059.08</v>
      </c>
      <c r="I283" s="214">
        <f t="shared" si="23"/>
        <v>2118</v>
      </c>
    </row>
    <row r="284" spans="1:9" s="153" customFormat="1" ht="16.5" customHeight="1" x14ac:dyDescent="0.2">
      <c r="A284" s="154">
        <v>270</v>
      </c>
      <c r="B284" s="221" t="s">
        <v>615</v>
      </c>
      <c r="C284" s="222" t="s">
        <v>258</v>
      </c>
      <c r="D284" s="223"/>
      <c r="E284" s="217"/>
      <c r="F284" s="214"/>
      <c r="G284" s="223">
        <v>1</v>
      </c>
      <c r="H284" s="217">
        <v>874.94</v>
      </c>
      <c r="I284" s="214">
        <f t="shared" si="23"/>
        <v>875</v>
      </c>
    </row>
    <row r="285" spans="1:9" s="153" customFormat="1" ht="20.25" customHeight="1" x14ac:dyDescent="0.2">
      <c r="A285" s="154">
        <v>271</v>
      </c>
      <c r="B285" s="221" t="s">
        <v>616</v>
      </c>
      <c r="C285" s="222" t="s">
        <v>258</v>
      </c>
      <c r="D285" s="223"/>
      <c r="E285" s="217"/>
      <c r="F285" s="214"/>
      <c r="G285" s="223">
        <v>5</v>
      </c>
      <c r="H285" s="217">
        <v>317</v>
      </c>
      <c r="I285" s="214">
        <f t="shared" si="23"/>
        <v>1585</v>
      </c>
    </row>
    <row r="286" spans="1:9" s="153" customFormat="1" ht="25.5" x14ac:dyDescent="0.2">
      <c r="A286" s="154">
        <v>272</v>
      </c>
      <c r="B286" s="221" t="s">
        <v>617</v>
      </c>
      <c r="C286" s="222" t="s">
        <v>258</v>
      </c>
      <c r="D286" s="223"/>
      <c r="E286" s="217"/>
      <c r="F286" s="214"/>
      <c r="G286" s="223">
        <v>1</v>
      </c>
      <c r="H286" s="217">
        <v>4673</v>
      </c>
      <c r="I286" s="214">
        <f t="shared" si="23"/>
        <v>4673</v>
      </c>
    </row>
    <row r="287" spans="1:9" s="153" customFormat="1" ht="25.5" x14ac:dyDescent="0.2">
      <c r="A287" s="154">
        <v>273</v>
      </c>
      <c r="B287" s="221" t="s">
        <v>618</v>
      </c>
      <c r="C287" s="222" t="s">
        <v>258</v>
      </c>
      <c r="D287" s="223"/>
      <c r="E287" s="217"/>
      <c r="F287" s="214"/>
      <c r="G287" s="223">
        <v>1</v>
      </c>
      <c r="H287" s="217">
        <v>46826</v>
      </c>
      <c r="I287" s="214">
        <f t="shared" si="23"/>
        <v>46826</v>
      </c>
    </row>
    <row r="288" spans="1:9" s="153" customFormat="1" ht="25.5" x14ac:dyDescent="0.2">
      <c r="A288" s="154">
        <v>274</v>
      </c>
      <c r="B288" s="221" t="s">
        <v>619</v>
      </c>
      <c r="C288" s="222" t="s">
        <v>258</v>
      </c>
      <c r="D288" s="223"/>
      <c r="E288" s="217"/>
      <c r="F288" s="214"/>
      <c r="G288" s="223">
        <v>1</v>
      </c>
      <c r="H288" s="217">
        <v>494</v>
      </c>
      <c r="I288" s="214">
        <f t="shared" si="23"/>
        <v>494</v>
      </c>
    </row>
    <row r="289" spans="1:9" s="153" customFormat="1" ht="20.25" customHeight="1" x14ac:dyDescent="0.2">
      <c r="A289" s="154">
        <v>275</v>
      </c>
      <c r="B289" s="221" t="s">
        <v>620</v>
      </c>
      <c r="C289" s="222" t="s">
        <v>258</v>
      </c>
      <c r="D289" s="223"/>
      <c r="E289" s="217"/>
      <c r="F289" s="214"/>
      <c r="G289" s="223">
        <v>1</v>
      </c>
      <c r="H289" s="217">
        <v>1458.22</v>
      </c>
      <c r="I289" s="214">
        <f t="shared" si="23"/>
        <v>1458</v>
      </c>
    </row>
    <row r="290" spans="1:9" s="153" customFormat="1" ht="19.5" customHeight="1" x14ac:dyDescent="0.2">
      <c r="A290" s="154">
        <v>276</v>
      </c>
      <c r="B290" s="221" t="s">
        <v>621</v>
      </c>
      <c r="C290" s="222" t="s">
        <v>258</v>
      </c>
      <c r="D290" s="223"/>
      <c r="E290" s="217"/>
      <c r="F290" s="214"/>
      <c r="G290" s="223">
        <v>1</v>
      </c>
      <c r="H290" s="217">
        <v>1093.68</v>
      </c>
      <c r="I290" s="214">
        <f t="shared" si="23"/>
        <v>1094</v>
      </c>
    </row>
    <row r="291" spans="1:9" s="153" customFormat="1" ht="29.25" customHeight="1" x14ac:dyDescent="0.2">
      <c r="A291" s="154">
        <v>277</v>
      </c>
      <c r="B291" s="221" t="s">
        <v>622</v>
      </c>
      <c r="C291" s="222" t="s">
        <v>258</v>
      </c>
      <c r="D291" s="223"/>
      <c r="E291" s="217"/>
      <c r="F291" s="214"/>
      <c r="G291" s="223">
        <v>1</v>
      </c>
      <c r="H291" s="217">
        <v>90</v>
      </c>
      <c r="I291" s="214">
        <f t="shared" si="23"/>
        <v>90</v>
      </c>
    </row>
    <row r="292" spans="1:9" s="153" customFormat="1" ht="20.25" customHeight="1" x14ac:dyDescent="0.2">
      <c r="A292" s="154">
        <v>278</v>
      </c>
      <c r="B292" s="221" t="s">
        <v>623</v>
      </c>
      <c r="C292" s="222" t="s">
        <v>258</v>
      </c>
      <c r="D292" s="223"/>
      <c r="E292" s="217"/>
      <c r="F292" s="214"/>
      <c r="G292" s="223">
        <v>1</v>
      </c>
      <c r="H292" s="217">
        <v>6170.94</v>
      </c>
      <c r="I292" s="214">
        <f t="shared" si="23"/>
        <v>6171</v>
      </c>
    </row>
    <row r="293" spans="1:9" s="153" customFormat="1" ht="25.5" x14ac:dyDescent="0.2">
      <c r="A293" s="154">
        <v>279</v>
      </c>
      <c r="B293" s="221" t="s">
        <v>624</v>
      </c>
      <c r="C293" s="222" t="s">
        <v>258</v>
      </c>
      <c r="D293" s="223"/>
      <c r="E293" s="217"/>
      <c r="F293" s="214"/>
      <c r="G293" s="223">
        <v>1</v>
      </c>
      <c r="H293" s="217">
        <v>769</v>
      </c>
      <c r="I293" s="214">
        <f t="shared" si="23"/>
        <v>769</v>
      </c>
    </row>
    <row r="294" spans="1:9" s="153" customFormat="1" ht="20.25" customHeight="1" x14ac:dyDescent="0.2">
      <c r="A294" s="154">
        <v>280</v>
      </c>
      <c r="B294" s="221" t="s">
        <v>604</v>
      </c>
      <c r="C294" s="222" t="s">
        <v>258</v>
      </c>
      <c r="D294" s="223"/>
      <c r="E294" s="217"/>
      <c r="F294" s="214"/>
      <c r="G294" s="223">
        <v>8</v>
      </c>
      <c r="H294" s="217">
        <v>8</v>
      </c>
      <c r="I294" s="214">
        <f t="shared" si="23"/>
        <v>64</v>
      </c>
    </row>
    <row r="295" spans="1:9" s="153" customFormat="1" ht="35.25" customHeight="1" x14ac:dyDescent="0.2">
      <c r="A295" s="154">
        <v>281</v>
      </c>
      <c r="B295" s="211" t="s">
        <v>603</v>
      </c>
      <c r="C295" s="212" t="s">
        <v>258</v>
      </c>
      <c r="D295" s="156">
        <v>8</v>
      </c>
      <c r="E295" s="216">
        <v>210</v>
      </c>
      <c r="F295" s="214">
        <f t="shared" si="14"/>
        <v>1680</v>
      </c>
      <c r="G295" s="156"/>
      <c r="H295" s="155"/>
      <c r="I295" s="229"/>
    </row>
    <row r="296" spans="1:9" s="153" customFormat="1" ht="35.25" customHeight="1" x14ac:dyDescent="0.2">
      <c r="A296" s="154">
        <v>282</v>
      </c>
      <c r="B296" s="221" t="s">
        <v>625</v>
      </c>
      <c r="C296" s="222" t="s">
        <v>258</v>
      </c>
      <c r="D296" s="223"/>
      <c r="E296" s="217"/>
      <c r="F296" s="214"/>
      <c r="G296" s="223">
        <v>1</v>
      </c>
      <c r="H296" s="217">
        <v>373</v>
      </c>
      <c r="I296" s="214">
        <f t="shared" ref="I296:I305" si="24">G296*H296</f>
        <v>373</v>
      </c>
    </row>
    <row r="297" spans="1:9" s="153" customFormat="1" ht="35.25" customHeight="1" x14ac:dyDescent="0.2">
      <c r="A297" s="154">
        <v>283</v>
      </c>
      <c r="B297" s="221" t="s">
        <v>626</v>
      </c>
      <c r="C297" s="222" t="s">
        <v>258</v>
      </c>
      <c r="D297" s="223"/>
      <c r="E297" s="217"/>
      <c r="F297" s="214"/>
      <c r="G297" s="223">
        <v>1</v>
      </c>
      <c r="H297" s="217">
        <v>288</v>
      </c>
      <c r="I297" s="214">
        <f t="shared" si="24"/>
        <v>288</v>
      </c>
    </row>
    <row r="298" spans="1:9" s="153" customFormat="1" ht="35.25" customHeight="1" x14ac:dyDescent="0.2">
      <c r="A298" s="154">
        <v>284</v>
      </c>
      <c r="B298" s="221" t="s">
        <v>627</v>
      </c>
      <c r="C298" s="222" t="s">
        <v>258</v>
      </c>
      <c r="D298" s="223"/>
      <c r="E298" s="217"/>
      <c r="F298" s="214"/>
      <c r="G298" s="223">
        <v>2</v>
      </c>
      <c r="H298" s="217">
        <v>2750</v>
      </c>
      <c r="I298" s="214">
        <f t="shared" si="24"/>
        <v>5500</v>
      </c>
    </row>
    <row r="299" spans="1:9" s="153" customFormat="1" ht="35.25" customHeight="1" x14ac:dyDescent="0.2">
      <c r="A299" s="154">
        <v>285</v>
      </c>
      <c r="B299" s="221" t="s">
        <v>628</v>
      </c>
      <c r="C299" s="222" t="s">
        <v>258</v>
      </c>
      <c r="D299" s="223"/>
      <c r="E299" s="217"/>
      <c r="F299" s="214"/>
      <c r="G299" s="223">
        <v>2</v>
      </c>
      <c r="H299" s="217">
        <v>2136</v>
      </c>
      <c r="I299" s="214">
        <f t="shared" si="24"/>
        <v>4272</v>
      </c>
    </row>
    <row r="300" spans="1:9" s="153" customFormat="1" ht="35.25" customHeight="1" x14ac:dyDescent="0.2">
      <c r="A300" s="154">
        <v>286</v>
      </c>
      <c r="B300" s="221" t="s">
        <v>629</v>
      </c>
      <c r="C300" s="222" t="s">
        <v>258</v>
      </c>
      <c r="D300" s="223"/>
      <c r="E300" s="217"/>
      <c r="F300" s="214"/>
      <c r="G300" s="223">
        <v>20</v>
      </c>
      <c r="H300" s="217">
        <v>73</v>
      </c>
      <c r="I300" s="214">
        <f t="shared" si="24"/>
        <v>1460</v>
      </c>
    </row>
    <row r="301" spans="1:9" s="153" customFormat="1" ht="35.25" customHeight="1" x14ac:dyDescent="0.2">
      <c r="A301" s="154">
        <v>287</v>
      </c>
      <c r="B301" s="221" t="s">
        <v>630</v>
      </c>
      <c r="C301" s="222" t="s">
        <v>258</v>
      </c>
      <c r="D301" s="223"/>
      <c r="E301" s="217"/>
      <c r="F301" s="214"/>
      <c r="G301" s="223">
        <v>1</v>
      </c>
      <c r="H301" s="217">
        <v>3500</v>
      </c>
      <c r="I301" s="214">
        <f t="shared" si="24"/>
        <v>3500</v>
      </c>
    </row>
    <row r="302" spans="1:9" s="153" customFormat="1" ht="35.25" customHeight="1" x14ac:dyDescent="0.2">
      <c r="A302" s="154">
        <v>288</v>
      </c>
      <c r="B302" s="221" t="s">
        <v>631</v>
      </c>
      <c r="C302" s="222" t="s">
        <v>258</v>
      </c>
      <c r="D302" s="223"/>
      <c r="E302" s="217"/>
      <c r="F302" s="214"/>
      <c r="G302" s="223">
        <v>100</v>
      </c>
      <c r="H302" s="217">
        <v>116</v>
      </c>
      <c r="I302" s="214">
        <f t="shared" si="24"/>
        <v>11600</v>
      </c>
    </row>
    <row r="303" spans="1:9" s="153" customFormat="1" ht="35.25" customHeight="1" x14ac:dyDescent="0.2">
      <c r="A303" s="154">
        <v>289</v>
      </c>
      <c r="B303" s="221" t="s">
        <v>633</v>
      </c>
      <c r="C303" s="222" t="s">
        <v>344</v>
      </c>
      <c r="D303" s="223"/>
      <c r="E303" s="217"/>
      <c r="F303" s="214"/>
      <c r="G303" s="223">
        <v>1.5</v>
      </c>
      <c r="H303" s="217">
        <v>82.5</v>
      </c>
      <c r="I303" s="214">
        <f t="shared" si="24"/>
        <v>124</v>
      </c>
    </row>
    <row r="304" spans="1:9" s="153" customFormat="1" ht="35.25" customHeight="1" x14ac:dyDescent="0.2">
      <c r="A304" s="154">
        <v>290</v>
      </c>
      <c r="B304" s="221" t="s">
        <v>634</v>
      </c>
      <c r="C304" s="222" t="s">
        <v>344</v>
      </c>
      <c r="D304" s="223"/>
      <c r="E304" s="217"/>
      <c r="F304" s="214"/>
      <c r="G304" s="223">
        <v>2</v>
      </c>
      <c r="H304" s="217">
        <v>81.430000000000007</v>
      </c>
      <c r="I304" s="214">
        <f t="shared" si="24"/>
        <v>163</v>
      </c>
    </row>
    <row r="305" spans="1:9" s="153" customFormat="1" ht="35.25" customHeight="1" x14ac:dyDescent="0.2">
      <c r="A305" s="154">
        <v>291</v>
      </c>
      <c r="B305" s="221" t="s">
        <v>635</v>
      </c>
      <c r="C305" s="222" t="s">
        <v>344</v>
      </c>
      <c r="D305" s="223"/>
      <c r="E305" s="217"/>
      <c r="F305" s="214"/>
      <c r="G305" s="223">
        <v>2</v>
      </c>
      <c r="H305" s="217">
        <v>130</v>
      </c>
      <c r="I305" s="214">
        <f t="shared" si="24"/>
        <v>260</v>
      </c>
    </row>
    <row r="306" spans="1:9" s="153" customFormat="1" ht="35.25" customHeight="1" x14ac:dyDescent="0.2">
      <c r="A306" s="154">
        <v>292</v>
      </c>
      <c r="B306" s="211" t="s">
        <v>636</v>
      </c>
      <c r="C306" s="155" t="s">
        <v>444</v>
      </c>
      <c r="D306" s="156">
        <v>0.36</v>
      </c>
      <c r="E306" s="216">
        <v>53000</v>
      </c>
      <c r="F306" s="214">
        <f t="shared" si="14"/>
        <v>19080</v>
      </c>
      <c r="G306" s="156"/>
      <c r="H306" s="155"/>
      <c r="I306" s="229"/>
    </row>
    <row r="307" spans="1:9" s="153" customFormat="1" ht="77.25" customHeight="1" x14ac:dyDescent="0.2">
      <c r="A307" s="154">
        <v>293</v>
      </c>
      <c r="B307" s="211" t="s">
        <v>637</v>
      </c>
      <c r="C307" s="155" t="s">
        <v>444</v>
      </c>
      <c r="D307" s="156">
        <v>0.18</v>
      </c>
      <c r="E307" s="216">
        <v>26000</v>
      </c>
      <c r="F307" s="214">
        <f t="shared" si="14"/>
        <v>4680</v>
      </c>
      <c r="G307" s="156"/>
      <c r="H307" s="155"/>
      <c r="I307" s="229"/>
    </row>
    <row r="308" spans="1:9" s="153" customFormat="1" ht="76.5" x14ac:dyDescent="0.2">
      <c r="A308" s="154">
        <v>294</v>
      </c>
      <c r="B308" s="211" t="s">
        <v>638</v>
      </c>
      <c r="C308" s="155" t="s">
        <v>444</v>
      </c>
      <c r="D308" s="156">
        <v>1.38</v>
      </c>
      <c r="E308" s="216">
        <v>75000</v>
      </c>
      <c r="F308" s="214">
        <f t="shared" si="14"/>
        <v>103500</v>
      </c>
      <c r="G308" s="156"/>
      <c r="H308" s="155"/>
      <c r="I308" s="229"/>
    </row>
    <row r="309" spans="1:9" s="153" customFormat="1" ht="114.75" x14ac:dyDescent="0.2">
      <c r="A309" s="154">
        <v>295</v>
      </c>
      <c r="B309" s="211" t="s">
        <v>639</v>
      </c>
      <c r="C309" s="155" t="s">
        <v>444</v>
      </c>
      <c r="D309" s="156"/>
      <c r="E309" s="216"/>
      <c r="F309" s="214"/>
      <c r="G309" s="156">
        <v>0.1</v>
      </c>
      <c r="H309" s="216">
        <v>64000</v>
      </c>
      <c r="I309" s="214">
        <f t="shared" ref="I309" si="25">G309*H309</f>
        <v>6400</v>
      </c>
    </row>
    <row r="310" spans="1:9" s="153" customFormat="1" ht="51" x14ac:dyDescent="0.2">
      <c r="A310" s="154">
        <v>296</v>
      </c>
      <c r="B310" s="211" t="s">
        <v>667</v>
      </c>
      <c r="C310" s="155" t="s">
        <v>444</v>
      </c>
      <c r="D310" s="156">
        <v>0.08</v>
      </c>
      <c r="E310" s="216">
        <v>41000</v>
      </c>
      <c r="F310" s="214">
        <f t="shared" si="14"/>
        <v>3280</v>
      </c>
      <c r="G310" s="156"/>
      <c r="H310" s="155"/>
      <c r="I310" s="229"/>
    </row>
    <row r="311" spans="1:9" s="153" customFormat="1" ht="114.75" x14ac:dyDescent="0.2">
      <c r="A311" s="154">
        <v>297</v>
      </c>
      <c r="B311" s="211" t="s">
        <v>668</v>
      </c>
      <c r="C311" s="155" t="s">
        <v>444</v>
      </c>
      <c r="D311" s="156"/>
      <c r="E311" s="216"/>
      <c r="F311" s="214"/>
      <c r="G311" s="156">
        <v>0.15</v>
      </c>
      <c r="H311" s="216">
        <v>64000</v>
      </c>
      <c r="I311" s="214">
        <f t="shared" ref="I311:I312" si="26">G311*H311</f>
        <v>9600</v>
      </c>
    </row>
    <row r="312" spans="1:9" s="153" customFormat="1" ht="25.5" x14ac:dyDescent="0.2">
      <c r="A312" s="154">
        <v>298</v>
      </c>
      <c r="B312" s="211" t="s">
        <v>669</v>
      </c>
      <c r="C312" s="212" t="s">
        <v>444</v>
      </c>
      <c r="D312" s="156"/>
      <c r="E312" s="216"/>
      <c r="F312" s="214"/>
      <c r="G312" s="156">
        <v>0.01</v>
      </c>
      <c r="H312" s="216">
        <v>102820</v>
      </c>
      <c r="I312" s="214">
        <f t="shared" si="26"/>
        <v>1028</v>
      </c>
    </row>
    <row r="313" spans="1:9" s="153" customFormat="1" ht="25.5" x14ac:dyDescent="0.2">
      <c r="A313" s="154">
        <v>299</v>
      </c>
      <c r="B313" s="211" t="s">
        <v>670</v>
      </c>
      <c r="C313" s="212" t="s">
        <v>444</v>
      </c>
      <c r="D313" s="156"/>
      <c r="E313" s="216"/>
      <c r="F313" s="214"/>
      <c r="G313" s="156">
        <v>0.01</v>
      </c>
      <c r="H313" s="216">
        <v>18227</v>
      </c>
      <c r="I313" s="214">
        <f t="shared" ref="I313:I315" si="27">G313*H313</f>
        <v>182</v>
      </c>
    </row>
    <row r="314" spans="1:9" s="153" customFormat="1" ht="19.5" customHeight="1" x14ac:dyDescent="0.2">
      <c r="A314" s="154">
        <v>300</v>
      </c>
      <c r="B314" s="211" t="s">
        <v>445</v>
      </c>
      <c r="C314" s="212" t="s">
        <v>344</v>
      </c>
      <c r="D314" s="156"/>
      <c r="E314" s="216"/>
      <c r="F314" s="214"/>
      <c r="G314" s="156">
        <v>10</v>
      </c>
      <c r="H314" s="216">
        <v>366.37</v>
      </c>
      <c r="I314" s="214">
        <f t="shared" si="27"/>
        <v>3664</v>
      </c>
    </row>
    <row r="315" spans="1:9" s="153" customFormat="1" ht="17.25" customHeight="1" x14ac:dyDescent="0.2">
      <c r="A315" s="154">
        <v>301</v>
      </c>
      <c r="B315" s="211" t="s">
        <v>446</v>
      </c>
      <c r="C315" s="212" t="s">
        <v>334</v>
      </c>
      <c r="D315" s="156"/>
      <c r="E315" s="216"/>
      <c r="F315" s="214"/>
      <c r="G315" s="156">
        <v>4</v>
      </c>
      <c r="H315" s="216">
        <v>1000</v>
      </c>
      <c r="I315" s="214">
        <f t="shared" si="27"/>
        <v>4000</v>
      </c>
    </row>
    <row r="316" spans="1:9" s="153" customFormat="1" ht="20.25" customHeight="1" x14ac:dyDescent="0.2">
      <c r="A316" s="154">
        <v>302</v>
      </c>
      <c r="B316" s="211" t="s">
        <v>447</v>
      </c>
      <c r="C316" s="212" t="s">
        <v>101</v>
      </c>
      <c r="D316" s="156"/>
      <c r="E316" s="216"/>
      <c r="F316" s="214"/>
      <c r="G316" s="156">
        <v>2.8E-3</v>
      </c>
      <c r="H316" s="216">
        <v>130000</v>
      </c>
      <c r="I316" s="214">
        <f t="shared" ref="I316:I318" si="28">G316*H316</f>
        <v>364</v>
      </c>
    </row>
    <row r="317" spans="1:9" s="153" customFormat="1" ht="25.5" x14ac:dyDescent="0.2">
      <c r="A317" s="154">
        <v>303</v>
      </c>
      <c r="B317" s="211" t="s">
        <v>314</v>
      </c>
      <c r="C317" s="212" t="s">
        <v>103</v>
      </c>
      <c r="D317" s="156"/>
      <c r="E317" s="216"/>
      <c r="F317" s="214"/>
      <c r="G317" s="156">
        <v>28.815999999999999</v>
      </c>
      <c r="H317" s="216">
        <v>19.600000000000001</v>
      </c>
      <c r="I317" s="214">
        <f t="shared" si="28"/>
        <v>565</v>
      </c>
    </row>
    <row r="318" spans="1:9" s="153" customFormat="1" ht="26.25" customHeight="1" x14ac:dyDescent="0.2">
      <c r="A318" s="154">
        <v>304</v>
      </c>
      <c r="B318" s="211" t="s">
        <v>448</v>
      </c>
      <c r="C318" s="212" t="s">
        <v>101</v>
      </c>
      <c r="D318" s="156"/>
      <c r="E318" s="215"/>
      <c r="F318" s="214"/>
      <c r="G318" s="156">
        <v>0.33357999999999999</v>
      </c>
      <c r="H318" s="215">
        <v>14813.94</v>
      </c>
      <c r="I318" s="214">
        <f t="shared" si="28"/>
        <v>4942</v>
      </c>
    </row>
    <row r="319" spans="1:9" s="153" customFormat="1" ht="63.75" x14ac:dyDescent="0.2">
      <c r="A319" s="154">
        <v>305</v>
      </c>
      <c r="B319" s="211" t="s">
        <v>449</v>
      </c>
      <c r="C319" s="155" t="s">
        <v>344</v>
      </c>
      <c r="D319" s="156">
        <v>60</v>
      </c>
      <c r="E319" s="216">
        <v>81</v>
      </c>
      <c r="F319" s="214">
        <f t="shared" si="14"/>
        <v>4860</v>
      </c>
      <c r="G319" s="156"/>
      <c r="H319" s="155"/>
      <c r="I319" s="229"/>
    </row>
    <row r="320" spans="1:9" s="153" customFormat="1" ht="25.5" x14ac:dyDescent="0.2">
      <c r="A320" s="154">
        <v>306</v>
      </c>
      <c r="B320" s="211" t="s">
        <v>450</v>
      </c>
      <c r="C320" s="155" t="s">
        <v>101</v>
      </c>
      <c r="D320" s="156"/>
      <c r="E320" s="215"/>
      <c r="F320" s="218"/>
      <c r="G320" s="156">
        <v>4.4299999999999999E-2</v>
      </c>
      <c r="H320" s="215">
        <v>113679.91</v>
      </c>
      <c r="I320" s="218">
        <f t="shared" ref="I320:I322" si="29">G320*H320</f>
        <v>5036</v>
      </c>
    </row>
    <row r="321" spans="1:9" s="153" customFormat="1" ht="21" customHeight="1" x14ac:dyDescent="0.2">
      <c r="A321" s="154">
        <v>307</v>
      </c>
      <c r="B321" s="211" t="s">
        <v>451</v>
      </c>
      <c r="C321" s="155" t="s">
        <v>101</v>
      </c>
      <c r="D321" s="156"/>
      <c r="E321" s="215"/>
      <c r="F321" s="218"/>
      <c r="G321" s="156">
        <v>2.4E-2</v>
      </c>
      <c r="H321" s="215">
        <v>139347.51</v>
      </c>
      <c r="I321" s="218">
        <f t="shared" si="29"/>
        <v>3344</v>
      </c>
    </row>
    <row r="322" spans="1:9" s="153" customFormat="1" ht="25.5" x14ac:dyDescent="0.2">
      <c r="A322" s="154">
        <v>308</v>
      </c>
      <c r="B322" s="211" t="s">
        <v>452</v>
      </c>
      <c r="C322" s="155" t="s">
        <v>284</v>
      </c>
      <c r="D322" s="156"/>
      <c r="E322" s="216"/>
      <c r="F322" s="218"/>
      <c r="G322" s="223">
        <v>738.66200000000003</v>
      </c>
      <c r="H322" s="217">
        <v>136</v>
      </c>
      <c r="I322" s="218">
        <f t="shared" si="29"/>
        <v>100458</v>
      </c>
    </row>
    <row r="323" spans="1:9" s="153" customFormat="1" ht="25.5" x14ac:dyDescent="0.2">
      <c r="A323" s="154">
        <v>309</v>
      </c>
      <c r="B323" s="211" t="s">
        <v>640</v>
      </c>
      <c r="C323" s="155" t="s">
        <v>101</v>
      </c>
      <c r="D323" s="156" t="s">
        <v>671</v>
      </c>
      <c r="E323" s="216">
        <v>40250</v>
      </c>
      <c r="F323" s="218">
        <f t="shared" si="14"/>
        <v>28030</v>
      </c>
      <c r="G323" s="223"/>
      <c r="H323" s="224"/>
      <c r="I323" s="230"/>
    </row>
    <row r="324" spans="1:9" s="153" customFormat="1" ht="33.75" customHeight="1" x14ac:dyDescent="0.2">
      <c r="A324" s="154">
        <v>310</v>
      </c>
      <c r="B324" s="211" t="s">
        <v>759</v>
      </c>
      <c r="C324" s="155" t="s">
        <v>101</v>
      </c>
      <c r="D324" s="156">
        <v>0.5121</v>
      </c>
      <c r="E324" s="216">
        <v>40250</v>
      </c>
      <c r="F324" s="218">
        <f t="shared" si="14"/>
        <v>20612</v>
      </c>
      <c r="G324" s="156"/>
      <c r="H324" s="155"/>
      <c r="I324" s="229"/>
    </row>
    <row r="325" spans="1:9" s="153" customFormat="1" ht="22.5" customHeight="1" x14ac:dyDescent="0.2">
      <c r="A325" s="154">
        <v>311</v>
      </c>
      <c r="B325" s="211" t="s">
        <v>453</v>
      </c>
      <c r="C325" s="155" t="s">
        <v>344</v>
      </c>
      <c r="D325" s="156"/>
      <c r="E325" s="216"/>
      <c r="F325" s="218"/>
      <c r="G325" s="156">
        <v>40</v>
      </c>
      <c r="H325" s="216">
        <v>30</v>
      </c>
      <c r="I325" s="218">
        <f t="shared" ref="I325:I326" si="30">G325*H325</f>
        <v>1200</v>
      </c>
    </row>
    <row r="326" spans="1:9" s="153" customFormat="1" ht="25.5" customHeight="1" x14ac:dyDescent="0.2">
      <c r="A326" s="154">
        <v>312</v>
      </c>
      <c r="B326" s="211" t="s">
        <v>454</v>
      </c>
      <c r="C326" s="155" t="s">
        <v>258</v>
      </c>
      <c r="D326" s="156"/>
      <c r="E326" s="216"/>
      <c r="F326" s="218"/>
      <c r="G326" s="223">
        <v>9</v>
      </c>
      <c r="H326" s="217">
        <v>3754</v>
      </c>
      <c r="I326" s="218">
        <f t="shared" si="30"/>
        <v>33786</v>
      </c>
    </row>
    <row r="327" spans="1:9" s="153" customFormat="1" ht="38.25" x14ac:dyDescent="0.2">
      <c r="A327" s="154">
        <v>313</v>
      </c>
      <c r="B327" s="211" t="s">
        <v>455</v>
      </c>
      <c r="C327" s="155" t="s">
        <v>334</v>
      </c>
      <c r="D327" s="156">
        <v>1</v>
      </c>
      <c r="E327" s="216">
        <v>10100</v>
      </c>
      <c r="F327" s="218">
        <f t="shared" si="14"/>
        <v>10100</v>
      </c>
      <c r="G327" s="156"/>
      <c r="H327" s="155"/>
      <c r="I327" s="229"/>
    </row>
    <row r="328" spans="1:9" s="153" customFormat="1" ht="38.25" x14ac:dyDescent="0.2">
      <c r="A328" s="154">
        <v>314</v>
      </c>
      <c r="B328" s="211" t="s">
        <v>456</v>
      </c>
      <c r="C328" s="155" t="s">
        <v>334</v>
      </c>
      <c r="D328" s="156">
        <v>1</v>
      </c>
      <c r="E328" s="216">
        <v>16000</v>
      </c>
      <c r="F328" s="218">
        <f t="shared" si="14"/>
        <v>16000</v>
      </c>
      <c r="G328" s="156"/>
      <c r="H328" s="155"/>
      <c r="I328" s="229"/>
    </row>
    <row r="329" spans="1:9" s="153" customFormat="1" ht="38.25" x14ac:dyDescent="0.2">
      <c r="A329" s="154">
        <v>315</v>
      </c>
      <c r="B329" s="211" t="s">
        <v>457</v>
      </c>
      <c r="C329" s="155" t="s">
        <v>334</v>
      </c>
      <c r="D329" s="156">
        <v>1</v>
      </c>
      <c r="E329" s="216">
        <v>61000</v>
      </c>
      <c r="F329" s="218">
        <f t="shared" si="14"/>
        <v>61000</v>
      </c>
      <c r="G329" s="156"/>
      <c r="H329" s="155"/>
      <c r="I329" s="229"/>
    </row>
    <row r="330" spans="1:9" s="153" customFormat="1" ht="38.25" x14ac:dyDescent="0.2">
      <c r="A330" s="154">
        <v>316</v>
      </c>
      <c r="B330" s="211" t="s">
        <v>641</v>
      </c>
      <c r="C330" s="212" t="s">
        <v>334</v>
      </c>
      <c r="D330" s="156">
        <v>1</v>
      </c>
      <c r="E330" s="216">
        <v>45000</v>
      </c>
      <c r="F330" s="218">
        <f t="shared" si="14"/>
        <v>45000</v>
      </c>
      <c r="G330" s="156"/>
      <c r="H330" s="155"/>
      <c r="I330" s="229"/>
    </row>
    <row r="331" spans="1:9" s="153" customFormat="1" ht="38.25" x14ac:dyDescent="0.2">
      <c r="A331" s="154">
        <v>317</v>
      </c>
      <c r="B331" s="211" t="s">
        <v>642</v>
      </c>
      <c r="C331" s="212" t="s">
        <v>334</v>
      </c>
      <c r="D331" s="156">
        <v>2</v>
      </c>
      <c r="E331" s="216">
        <v>170000</v>
      </c>
      <c r="F331" s="218">
        <f t="shared" si="14"/>
        <v>340000</v>
      </c>
      <c r="G331" s="156"/>
      <c r="H331" s="155"/>
      <c r="I331" s="229"/>
    </row>
    <row r="332" spans="1:9" s="153" customFormat="1" ht="38.25" x14ac:dyDescent="0.2">
      <c r="A332" s="154">
        <v>318</v>
      </c>
      <c r="B332" s="211" t="s">
        <v>458</v>
      </c>
      <c r="C332" s="212" t="s">
        <v>334</v>
      </c>
      <c r="D332" s="156">
        <v>1</v>
      </c>
      <c r="E332" s="216">
        <v>8000</v>
      </c>
      <c r="F332" s="218">
        <f t="shared" si="14"/>
        <v>8000</v>
      </c>
      <c r="G332" s="156"/>
      <c r="H332" s="155"/>
      <c r="I332" s="229"/>
    </row>
    <row r="333" spans="1:9" s="153" customFormat="1" ht="38.25" x14ac:dyDescent="0.2">
      <c r="A333" s="154">
        <v>319</v>
      </c>
      <c r="B333" s="211" t="s">
        <v>459</v>
      </c>
      <c r="C333" s="212" t="s">
        <v>334</v>
      </c>
      <c r="D333" s="156">
        <v>1</v>
      </c>
      <c r="E333" s="216">
        <v>10000</v>
      </c>
      <c r="F333" s="218">
        <f t="shared" si="14"/>
        <v>10000</v>
      </c>
      <c r="G333" s="156"/>
      <c r="H333" s="155"/>
      <c r="I333" s="229"/>
    </row>
    <row r="334" spans="1:9" s="153" customFormat="1" ht="22.5" customHeight="1" x14ac:dyDescent="0.2">
      <c r="A334" s="154">
        <v>320</v>
      </c>
      <c r="B334" s="211" t="s">
        <v>460</v>
      </c>
      <c r="C334" s="212" t="s">
        <v>258</v>
      </c>
      <c r="D334" s="156"/>
      <c r="E334" s="216"/>
      <c r="F334" s="218"/>
      <c r="G334" s="223">
        <v>12</v>
      </c>
      <c r="H334" s="217">
        <v>3648</v>
      </c>
      <c r="I334" s="218">
        <f t="shared" ref="I334:I336" si="31">G334*H334</f>
        <v>43776</v>
      </c>
    </row>
    <row r="335" spans="1:9" s="153" customFormat="1" ht="22.5" customHeight="1" x14ac:dyDescent="0.2">
      <c r="A335" s="154">
        <v>321</v>
      </c>
      <c r="B335" s="211" t="s">
        <v>461</v>
      </c>
      <c r="C335" s="212" t="s">
        <v>258</v>
      </c>
      <c r="D335" s="156"/>
      <c r="E335" s="216"/>
      <c r="F335" s="218"/>
      <c r="G335" s="223">
        <v>1</v>
      </c>
      <c r="H335" s="217">
        <v>14000</v>
      </c>
      <c r="I335" s="218">
        <f t="shared" si="31"/>
        <v>14000</v>
      </c>
    </row>
    <row r="336" spans="1:9" s="153" customFormat="1" ht="24" customHeight="1" x14ac:dyDescent="0.2">
      <c r="A336" s="154">
        <v>322</v>
      </c>
      <c r="B336" s="211" t="s">
        <v>462</v>
      </c>
      <c r="C336" s="212" t="s">
        <v>258</v>
      </c>
      <c r="D336" s="156"/>
      <c r="E336" s="216"/>
      <c r="F336" s="218"/>
      <c r="G336" s="223">
        <v>1</v>
      </c>
      <c r="H336" s="217">
        <v>11256</v>
      </c>
      <c r="I336" s="218">
        <f t="shared" si="31"/>
        <v>11256</v>
      </c>
    </row>
    <row r="337" spans="1:9" s="153" customFormat="1" ht="20.25" customHeight="1" x14ac:dyDescent="0.2">
      <c r="A337" s="154">
        <v>323</v>
      </c>
      <c r="B337" s="211" t="s">
        <v>463</v>
      </c>
      <c r="C337" s="212" t="s">
        <v>258</v>
      </c>
      <c r="D337" s="156">
        <v>12</v>
      </c>
      <c r="E337" s="216">
        <v>1180</v>
      </c>
      <c r="F337" s="218">
        <f t="shared" si="14"/>
        <v>14160</v>
      </c>
      <c r="G337" s="156"/>
      <c r="H337" s="155"/>
      <c r="I337" s="229"/>
    </row>
    <row r="338" spans="1:9" s="153" customFormat="1" ht="20.25" customHeight="1" x14ac:dyDescent="0.2">
      <c r="A338" s="154">
        <v>324</v>
      </c>
      <c r="B338" s="211" t="s">
        <v>464</v>
      </c>
      <c r="C338" s="212" t="s">
        <v>444</v>
      </c>
      <c r="D338" s="156">
        <v>0.03</v>
      </c>
      <c r="E338" s="216">
        <v>130000</v>
      </c>
      <c r="F338" s="218">
        <f t="shared" si="14"/>
        <v>3900</v>
      </c>
      <c r="G338" s="156"/>
      <c r="H338" s="155"/>
      <c r="I338" s="229"/>
    </row>
    <row r="339" spans="1:9" s="153" customFormat="1" ht="18" customHeight="1" x14ac:dyDescent="0.2">
      <c r="A339" s="154">
        <v>325</v>
      </c>
      <c r="B339" s="211" t="s">
        <v>465</v>
      </c>
      <c r="C339" s="212" t="s">
        <v>344</v>
      </c>
      <c r="D339" s="156">
        <v>0.3</v>
      </c>
      <c r="E339" s="216">
        <v>102000</v>
      </c>
      <c r="F339" s="218">
        <f t="shared" si="14"/>
        <v>30600</v>
      </c>
      <c r="G339" s="156"/>
      <c r="H339" s="155"/>
      <c r="I339" s="229"/>
    </row>
    <row r="340" spans="1:9" s="153" customFormat="1" ht="25.5" x14ac:dyDescent="0.2">
      <c r="A340" s="154">
        <v>326</v>
      </c>
      <c r="B340" s="211" t="s">
        <v>466</v>
      </c>
      <c r="C340" s="212" t="s">
        <v>334</v>
      </c>
      <c r="D340" s="156"/>
      <c r="E340" s="216"/>
      <c r="F340" s="218"/>
      <c r="G340" s="156">
        <v>8</v>
      </c>
      <c r="H340" s="216">
        <v>880</v>
      </c>
      <c r="I340" s="218">
        <f t="shared" ref="I340" si="32">G340*H340</f>
        <v>7040</v>
      </c>
    </row>
    <row r="341" spans="1:9" s="153" customFormat="1" ht="38.25" x14ac:dyDescent="0.2">
      <c r="A341" s="154">
        <v>327</v>
      </c>
      <c r="B341" s="211" t="s">
        <v>467</v>
      </c>
      <c r="C341" s="212" t="s">
        <v>334</v>
      </c>
      <c r="D341" s="156">
        <v>510</v>
      </c>
      <c r="E341" s="216">
        <v>42</v>
      </c>
      <c r="F341" s="218">
        <f t="shared" si="14"/>
        <v>21420</v>
      </c>
      <c r="G341" s="156"/>
      <c r="H341" s="155"/>
      <c r="I341" s="229"/>
    </row>
    <row r="342" spans="1:9" s="153" customFormat="1" ht="38.25" x14ac:dyDescent="0.2">
      <c r="A342" s="154">
        <v>328</v>
      </c>
      <c r="B342" s="211" t="s">
        <v>468</v>
      </c>
      <c r="C342" s="212" t="s">
        <v>334</v>
      </c>
      <c r="D342" s="156">
        <v>400</v>
      </c>
      <c r="E342" s="216">
        <v>70</v>
      </c>
      <c r="F342" s="218">
        <f t="shared" si="14"/>
        <v>28000</v>
      </c>
      <c r="G342" s="156"/>
      <c r="H342" s="155"/>
      <c r="I342" s="229"/>
    </row>
    <row r="343" spans="1:9" s="153" customFormat="1" ht="38.25" x14ac:dyDescent="0.2">
      <c r="A343" s="154">
        <v>329</v>
      </c>
      <c r="B343" s="211" t="s">
        <v>469</v>
      </c>
      <c r="C343" s="212" t="s">
        <v>334</v>
      </c>
      <c r="D343" s="156">
        <v>790</v>
      </c>
      <c r="E343" s="216">
        <v>85</v>
      </c>
      <c r="F343" s="218">
        <f t="shared" si="14"/>
        <v>67150</v>
      </c>
      <c r="G343" s="156"/>
      <c r="H343" s="155"/>
      <c r="I343" s="229"/>
    </row>
    <row r="344" spans="1:9" s="153" customFormat="1" ht="38.25" x14ac:dyDescent="0.2">
      <c r="A344" s="154">
        <v>330</v>
      </c>
      <c r="B344" s="211" t="s">
        <v>470</v>
      </c>
      <c r="C344" s="212" t="s">
        <v>334</v>
      </c>
      <c r="D344" s="156">
        <v>4560</v>
      </c>
      <c r="E344" s="216">
        <v>31</v>
      </c>
      <c r="F344" s="218">
        <f t="shared" si="14"/>
        <v>141360</v>
      </c>
      <c r="G344" s="156"/>
      <c r="H344" s="155"/>
      <c r="I344" s="229"/>
    </row>
    <row r="345" spans="1:9" s="153" customFormat="1" ht="26.25" customHeight="1" x14ac:dyDescent="0.2">
      <c r="A345" s="154">
        <v>331</v>
      </c>
      <c r="B345" s="211" t="s">
        <v>471</v>
      </c>
      <c r="C345" s="212" t="s">
        <v>258</v>
      </c>
      <c r="D345" s="156"/>
      <c r="E345" s="216"/>
      <c r="F345" s="218"/>
      <c r="G345" s="156">
        <v>2</v>
      </c>
      <c r="H345" s="216">
        <v>1000</v>
      </c>
      <c r="I345" s="218">
        <f t="shared" ref="I345" si="33">G345*H345</f>
        <v>2000</v>
      </c>
    </row>
    <row r="346" spans="1:9" s="153" customFormat="1" ht="25.5" x14ac:dyDescent="0.2">
      <c r="A346" s="154">
        <v>332</v>
      </c>
      <c r="B346" s="211" t="s">
        <v>472</v>
      </c>
      <c r="C346" s="212" t="s">
        <v>258</v>
      </c>
      <c r="D346" s="156">
        <v>2</v>
      </c>
      <c r="E346" s="216">
        <v>2500</v>
      </c>
      <c r="F346" s="218">
        <f t="shared" si="14"/>
        <v>5000</v>
      </c>
      <c r="G346" s="156"/>
      <c r="H346" s="155"/>
      <c r="I346" s="229"/>
    </row>
    <row r="347" spans="1:9" s="153" customFormat="1" ht="38.25" x14ac:dyDescent="0.2">
      <c r="A347" s="154">
        <v>333</v>
      </c>
      <c r="B347" s="211" t="s">
        <v>473</v>
      </c>
      <c r="C347" s="212" t="s">
        <v>101</v>
      </c>
      <c r="D347" s="156"/>
      <c r="E347" s="216"/>
      <c r="F347" s="218"/>
      <c r="G347" s="156">
        <v>4.0000000000000001E-3</v>
      </c>
      <c r="H347" s="216">
        <v>728862</v>
      </c>
      <c r="I347" s="218">
        <f t="shared" ref="I347:I348" si="34">G347*H347</f>
        <v>2915</v>
      </c>
    </row>
    <row r="348" spans="1:9" s="153" customFormat="1" ht="23.25" customHeight="1" x14ac:dyDescent="0.2">
      <c r="A348" s="154">
        <v>334</v>
      </c>
      <c r="B348" s="211" t="s">
        <v>474</v>
      </c>
      <c r="C348" s="212" t="s">
        <v>103</v>
      </c>
      <c r="D348" s="156"/>
      <c r="E348" s="216"/>
      <c r="F348" s="218"/>
      <c r="G348" s="156">
        <v>0.70409999999999995</v>
      </c>
      <c r="H348" s="216">
        <v>120</v>
      </c>
      <c r="I348" s="218">
        <f t="shared" si="34"/>
        <v>84</v>
      </c>
    </row>
    <row r="349" spans="1:9" s="153" customFormat="1" ht="25.5" x14ac:dyDescent="0.2">
      <c r="A349" s="154">
        <v>335</v>
      </c>
      <c r="B349" s="211" t="s">
        <v>475</v>
      </c>
      <c r="C349" s="212" t="s">
        <v>334</v>
      </c>
      <c r="D349" s="156" t="s">
        <v>755</v>
      </c>
      <c r="E349" s="216">
        <v>1000</v>
      </c>
      <c r="F349" s="218">
        <f t="shared" si="14"/>
        <v>24000</v>
      </c>
      <c r="G349" s="156"/>
      <c r="H349" s="155"/>
      <c r="I349" s="229"/>
    </row>
    <row r="350" spans="1:9" s="153" customFormat="1" ht="21.75" customHeight="1" x14ac:dyDescent="0.2">
      <c r="A350" s="154">
        <v>336</v>
      </c>
      <c r="B350" s="221" t="s">
        <v>476</v>
      </c>
      <c r="C350" s="222" t="s">
        <v>258</v>
      </c>
      <c r="D350" s="223">
        <v>12</v>
      </c>
      <c r="E350" s="217">
        <v>15000</v>
      </c>
      <c r="F350" s="218">
        <f t="shared" si="14"/>
        <v>180000</v>
      </c>
      <c r="G350" s="156"/>
      <c r="H350" s="155"/>
      <c r="I350" s="229"/>
    </row>
    <row r="351" spans="1:9" s="153" customFormat="1" ht="20.25" customHeight="1" x14ac:dyDescent="0.2">
      <c r="A351" s="154">
        <v>337</v>
      </c>
      <c r="B351" s="221" t="s">
        <v>477</v>
      </c>
      <c r="C351" s="222" t="s">
        <v>258</v>
      </c>
      <c r="D351" s="223">
        <v>4</v>
      </c>
      <c r="E351" s="217">
        <v>100000</v>
      </c>
      <c r="F351" s="218">
        <f t="shared" si="14"/>
        <v>400000</v>
      </c>
      <c r="G351" s="156"/>
      <c r="H351" s="155"/>
      <c r="I351" s="229"/>
    </row>
    <row r="352" spans="1:9" s="153" customFormat="1" ht="23.25" customHeight="1" x14ac:dyDescent="0.2">
      <c r="A352" s="154">
        <v>338</v>
      </c>
      <c r="B352" s="211" t="s">
        <v>750</v>
      </c>
      <c r="C352" s="212" t="s">
        <v>102</v>
      </c>
      <c r="D352" s="156"/>
      <c r="E352" s="216"/>
      <c r="F352" s="218"/>
      <c r="G352" s="156">
        <v>4.0701999999999998</v>
      </c>
      <c r="H352" s="216">
        <v>47.09</v>
      </c>
      <c r="I352" s="218">
        <f t="shared" ref="I352:I353" si="35">G352*H352</f>
        <v>192</v>
      </c>
    </row>
    <row r="353" spans="1:9" s="153" customFormat="1" ht="20.25" customHeight="1" x14ac:dyDescent="0.2">
      <c r="A353" s="154">
        <v>339</v>
      </c>
      <c r="B353" s="211" t="s">
        <v>751</v>
      </c>
      <c r="C353" s="212" t="s">
        <v>258</v>
      </c>
      <c r="D353" s="156"/>
      <c r="E353" s="216"/>
      <c r="F353" s="218"/>
      <c r="G353" s="156">
        <v>11</v>
      </c>
      <c r="H353" s="216">
        <v>53.72</v>
      </c>
      <c r="I353" s="218">
        <f t="shared" si="35"/>
        <v>591</v>
      </c>
    </row>
    <row r="354" spans="1:9" s="153" customFormat="1" ht="24.75" customHeight="1" x14ac:dyDescent="0.2">
      <c r="A354" s="154">
        <v>340</v>
      </c>
      <c r="B354" s="211" t="s">
        <v>752</v>
      </c>
      <c r="C354" s="212" t="s">
        <v>101</v>
      </c>
      <c r="D354" s="156">
        <v>3.8999999999999998E-3</v>
      </c>
      <c r="E354" s="216">
        <v>40000</v>
      </c>
      <c r="F354" s="218">
        <f t="shared" si="14"/>
        <v>156</v>
      </c>
      <c r="G354" s="156"/>
      <c r="H354" s="155"/>
      <c r="I354" s="229"/>
    </row>
    <row r="355" spans="1:9" s="153" customFormat="1" ht="27" customHeight="1" x14ac:dyDescent="0.2">
      <c r="A355" s="154">
        <v>341</v>
      </c>
      <c r="B355" s="211" t="s">
        <v>643</v>
      </c>
      <c r="C355" s="212" t="s">
        <v>101</v>
      </c>
      <c r="D355" s="156">
        <v>0.37637999999999999</v>
      </c>
      <c r="E355" s="215">
        <v>43700</v>
      </c>
      <c r="F355" s="218">
        <f t="shared" si="14"/>
        <v>16448</v>
      </c>
      <c r="G355" s="156"/>
      <c r="H355" s="155"/>
      <c r="I355" s="229"/>
    </row>
    <row r="356" spans="1:9" s="153" customFormat="1" ht="38.25" x14ac:dyDescent="0.2">
      <c r="A356" s="154">
        <v>342</v>
      </c>
      <c r="B356" s="211" t="s">
        <v>644</v>
      </c>
      <c r="C356" s="212" t="s">
        <v>101</v>
      </c>
      <c r="D356" s="156">
        <v>1.5184</v>
      </c>
      <c r="E356" s="215">
        <v>43700</v>
      </c>
      <c r="F356" s="218">
        <f t="shared" si="14"/>
        <v>66354</v>
      </c>
      <c r="G356" s="156"/>
      <c r="H356" s="155"/>
      <c r="I356" s="229"/>
    </row>
    <row r="357" spans="1:9" s="153" customFormat="1" ht="33.75" customHeight="1" x14ac:dyDescent="0.2">
      <c r="A357" s="154">
        <v>343</v>
      </c>
      <c r="B357" s="211" t="s">
        <v>645</v>
      </c>
      <c r="C357" s="212" t="s">
        <v>101</v>
      </c>
      <c r="D357" s="156" t="s">
        <v>672</v>
      </c>
      <c r="E357" s="216">
        <v>37800</v>
      </c>
      <c r="F357" s="218">
        <f t="shared" si="14"/>
        <v>180539</v>
      </c>
      <c r="G357" s="156"/>
      <c r="H357" s="155"/>
      <c r="I357" s="229"/>
    </row>
    <row r="358" spans="1:9" s="153" customFormat="1" ht="81.75" customHeight="1" x14ac:dyDescent="0.2">
      <c r="A358" s="154">
        <v>344</v>
      </c>
      <c r="B358" s="211" t="s">
        <v>767</v>
      </c>
      <c r="C358" s="155" t="s">
        <v>344</v>
      </c>
      <c r="D358" s="156"/>
      <c r="E358" s="216"/>
      <c r="F358" s="218"/>
      <c r="G358" s="156" t="s">
        <v>768</v>
      </c>
      <c r="H358" s="155">
        <v>2800</v>
      </c>
      <c r="I358" s="229">
        <f>G358*H358</f>
        <v>-61600</v>
      </c>
    </row>
    <row r="359" spans="1:9" s="153" customFormat="1" ht="38.25" x14ac:dyDescent="0.2">
      <c r="A359" s="154">
        <v>345</v>
      </c>
      <c r="B359" s="211" t="s">
        <v>760</v>
      </c>
      <c r="C359" s="212" t="s">
        <v>101</v>
      </c>
      <c r="D359" s="156">
        <v>2.5999999999999999E-2</v>
      </c>
      <c r="E359" s="216">
        <v>44600</v>
      </c>
      <c r="F359" s="218">
        <f t="shared" si="14"/>
        <v>1160</v>
      </c>
      <c r="G359" s="156"/>
      <c r="H359" s="155"/>
      <c r="I359" s="229"/>
    </row>
    <row r="360" spans="1:9" s="153" customFormat="1" ht="26.25" customHeight="1" x14ac:dyDescent="0.2">
      <c r="A360" s="154">
        <v>346</v>
      </c>
      <c r="B360" s="211" t="s">
        <v>478</v>
      </c>
      <c r="C360" s="212" t="s">
        <v>101</v>
      </c>
      <c r="D360" s="156"/>
      <c r="E360" s="216"/>
      <c r="F360" s="218"/>
      <c r="G360" s="156">
        <v>2.0999999999999999E-3</v>
      </c>
      <c r="H360" s="216">
        <v>130000</v>
      </c>
      <c r="I360" s="218">
        <f t="shared" ref="I360:I362" si="36">G360*H360</f>
        <v>273</v>
      </c>
    </row>
    <row r="361" spans="1:9" s="153" customFormat="1" ht="21.75" customHeight="1" x14ac:dyDescent="0.2">
      <c r="A361" s="154">
        <v>347</v>
      </c>
      <c r="B361" s="211" t="s">
        <v>724</v>
      </c>
      <c r="C361" s="212" t="s">
        <v>101</v>
      </c>
      <c r="D361" s="156"/>
      <c r="E361" s="216"/>
      <c r="F361" s="218"/>
      <c r="G361" s="156">
        <v>7.9000000000000008E-3</v>
      </c>
      <c r="H361" s="216">
        <v>130000</v>
      </c>
      <c r="I361" s="218">
        <f t="shared" si="36"/>
        <v>1027</v>
      </c>
    </row>
    <row r="362" spans="1:9" s="153" customFormat="1" ht="21" customHeight="1" x14ac:dyDescent="0.2">
      <c r="A362" s="154">
        <v>348</v>
      </c>
      <c r="B362" s="211" t="s">
        <v>479</v>
      </c>
      <c r="C362" s="212" t="s">
        <v>102</v>
      </c>
      <c r="D362" s="156"/>
      <c r="E362" s="216"/>
      <c r="F362" s="218"/>
      <c r="G362" s="156">
        <v>2.5499999999999998E-2</v>
      </c>
      <c r="H362" s="216">
        <v>325</v>
      </c>
      <c r="I362" s="218">
        <f t="shared" si="36"/>
        <v>8</v>
      </c>
    </row>
    <row r="363" spans="1:9" s="153" customFormat="1" ht="38.25" x14ac:dyDescent="0.2">
      <c r="A363" s="154">
        <v>349</v>
      </c>
      <c r="B363" s="211" t="s">
        <v>286</v>
      </c>
      <c r="C363" s="212" t="s">
        <v>101</v>
      </c>
      <c r="D363" s="156">
        <v>0.06</v>
      </c>
      <c r="E363" s="216">
        <v>40000</v>
      </c>
      <c r="F363" s="218">
        <f t="shared" si="14"/>
        <v>2400</v>
      </c>
      <c r="G363" s="156"/>
      <c r="H363" s="155"/>
      <c r="I363" s="229"/>
    </row>
    <row r="364" spans="1:9" s="153" customFormat="1" ht="26.25" customHeight="1" x14ac:dyDescent="0.2">
      <c r="A364" s="154">
        <v>350</v>
      </c>
      <c r="B364" s="211" t="s">
        <v>646</v>
      </c>
      <c r="C364" s="212" t="s">
        <v>101</v>
      </c>
      <c r="D364" s="156"/>
      <c r="E364" s="216"/>
      <c r="F364" s="218"/>
      <c r="G364" s="223">
        <v>2.2440000000000002E-2</v>
      </c>
      <c r="H364" s="217">
        <v>35000</v>
      </c>
      <c r="I364" s="218">
        <f t="shared" ref="I364:I365" si="37">G364*H364</f>
        <v>785</v>
      </c>
    </row>
    <row r="365" spans="1:9" s="153" customFormat="1" ht="38.25" x14ac:dyDescent="0.2">
      <c r="A365" s="154">
        <v>351</v>
      </c>
      <c r="B365" s="211" t="s">
        <v>647</v>
      </c>
      <c r="C365" s="212" t="s">
        <v>101</v>
      </c>
      <c r="D365" s="156"/>
      <c r="E365" s="216"/>
      <c r="F365" s="218"/>
      <c r="G365" s="223">
        <v>1.2999999999999999E-3</v>
      </c>
      <c r="H365" s="217">
        <v>35000</v>
      </c>
      <c r="I365" s="218">
        <f t="shared" si="37"/>
        <v>46</v>
      </c>
    </row>
    <row r="366" spans="1:9" s="153" customFormat="1" ht="21.75" customHeight="1" x14ac:dyDescent="0.2">
      <c r="A366" s="154">
        <v>352</v>
      </c>
      <c r="B366" s="211" t="s">
        <v>648</v>
      </c>
      <c r="C366" s="212" t="s">
        <v>101</v>
      </c>
      <c r="D366" s="156" t="s">
        <v>673</v>
      </c>
      <c r="E366" s="216">
        <v>28800</v>
      </c>
      <c r="F366" s="218">
        <f t="shared" si="14"/>
        <v>1303</v>
      </c>
      <c r="G366" s="156"/>
      <c r="H366" s="155"/>
      <c r="I366" s="229"/>
    </row>
    <row r="367" spans="1:9" s="153" customFormat="1" ht="38.25" x14ac:dyDescent="0.2">
      <c r="A367" s="154">
        <v>353</v>
      </c>
      <c r="B367" s="211" t="s">
        <v>649</v>
      </c>
      <c r="C367" s="212" t="s">
        <v>101</v>
      </c>
      <c r="D367" s="156">
        <v>4.0000000000000001E-3</v>
      </c>
      <c r="E367" s="216">
        <v>28800</v>
      </c>
      <c r="F367" s="218">
        <f t="shared" si="14"/>
        <v>115</v>
      </c>
      <c r="G367" s="156"/>
      <c r="H367" s="155"/>
      <c r="I367" s="229"/>
    </row>
    <row r="368" spans="1:9" s="153" customFormat="1" ht="38.25" x14ac:dyDescent="0.2">
      <c r="A368" s="154">
        <v>354</v>
      </c>
      <c r="B368" s="211" t="s">
        <v>650</v>
      </c>
      <c r="C368" s="212" t="s">
        <v>101</v>
      </c>
      <c r="D368" s="156">
        <v>1.0074000000000001</v>
      </c>
      <c r="E368" s="216">
        <v>42800</v>
      </c>
      <c r="F368" s="218">
        <f t="shared" si="14"/>
        <v>43117</v>
      </c>
      <c r="G368" s="156"/>
      <c r="H368" s="155"/>
      <c r="I368" s="229"/>
    </row>
    <row r="369" spans="1:9" s="153" customFormat="1" ht="38.25" x14ac:dyDescent="0.2">
      <c r="A369" s="154">
        <v>355</v>
      </c>
      <c r="B369" s="211" t="s">
        <v>650</v>
      </c>
      <c r="C369" s="212" t="s">
        <v>101</v>
      </c>
      <c r="D369" s="156">
        <v>0.98740000000000006</v>
      </c>
      <c r="E369" s="216">
        <v>42800</v>
      </c>
      <c r="F369" s="218">
        <f t="shared" si="14"/>
        <v>42261</v>
      </c>
      <c r="G369" s="156"/>
      <c r="H369" s="155"/>
      <c r="I369" s="229"/>
    </row>
    <row r="370" spans="1:9" s="153" customFormat="1" ht="23.25" customHeight="1" x14ac:dyDescent="0.2">
      <c r="A370" s="154">
        <v>356</v>
      </c>
      <c r="B370" s="211" t="s">
        <v>651</v>
      </c>
      <c r="C370" s="212" t="s">
        <v>101</v>
      </c>
      <c r="D370" s="156" t="s">
        <v>674</v>
      </c>
      <c r="E370" s="216">
        <v>34550</v>
      </c>
      <c r="F370" s="218">
        <f t="shared" si="14"/>
        <v>2213</v>
      </c>
      <c r="G370" s="156"/>
      <c r="H370" s="155"/>
      <c r="I370" s="229"/>
    </row>
    <row r="371" spans="1:9" s="153" customFormat="1" ht="19.5" customHeight="1" x14ac:dyDescent="0.2">
      <c r="A371" s="154">
        <v>357</v>
      </c>
      <c r="B371" s="211" t="s">
        <v>652</v>
      </c>
      <c r="C371" s="212" t="s">
        <v>101</v>
      </c>
      <c r="D371" s="156">
        <v>0.83199400000000001</v>
      </c>
      <c r="E371" s="216">
        <v>38640</v>
      </c>
      <c r="F371" s="218">
        <f t="shared" si="14"/>
        <v>32148</v>
      </c>
      <c r="G371" s="156"/>
      <c r="H371" s="155"/>
      <c r="I371" s="229"/>
    </row>
    <row r="372" spans="1:9" s="153" customFormat="1" ht="19.5" customHeight="1" x14ac:dyDescent="0.2">
      <c r="A372" s="154">
        <v>358</v>
      </c>
      <c r="B372" s="211" t="s">
        <v>653</v>
      </c>
      <c r="C372" s="212" t="s">
        <v>101</v>
      </c>
      <c r="D372" s="156">
        <v>9.0380000000000002E-2</v>
      </c>
      <c r="E372" s="216">
        <v>38640</v>
      </c>
      <c r="F372" s="218">
        <f t="shared" si="14"/>
        <v>3492</v>
      </c>
      <c r="G372" s="156"/>
      <c r="H372" s="155"/>
      <c r="I372" s="229"/>
    </row>
    <row r="373" spans="1:9" s="153" customFormat="1" ht="18" customHeight="1" x14ac:dyDescent="0.2">
      <c r="A373" s="154">
        <v>359</v>
      </c>
      <c r="B373" s="211" t="s">
        <v>654</v>
      </c>
      <c r="C373" s="212" t="s">
        <v>101</v>
      </c>
      <c r="D373" s="156">
        <v>1.042</v>
      </c>
      <c r="E373" s="216">
        <v>38640</v>
      </c>
      <c r="F373" s="218">
        <f t="shared" si="14"/>
        <v>40263</v>
      </c>
      <c r="G373" s="156"/>
      <c r="H373" s="155"/>
      <c r="I373" s="229"/>
    </row>
    <row r="374" spans="1:9" s="153" customFormat="1" ht="18.75" customHeight="1" x14ac:dyDescent="0.2">
      <c r="A374" s="154">
        <v>360</v>
      </c>
      <c r="B374" s="211" t="s">
        <v>655</v>
      </c>
      <c r="C374" s="212" t="s">
        <v>101</v>
      </c>
      <c r="D374" s="156">
        <v>3.2093600000000002</v>
      </c>
      <c r="E374" s="216">
        <v>38640</v>
      </c>
      <c r="F374" s="218">
        <f t="shared" si="14"/>
        <v>124010</v>
      </c>
      <c r="G374" s="156"/>
      <c r="H374" s="155"/>
      <c r="I374" s="229"/>
    </row>
    <row r="375" spans="1:9" s="153" customFormat="1" ht="20.25" customHeight="1" x14ac:dyDescent="0.2">
      <c r="A375" s="154">
        <v>361</v>
      </c>
      <c r="B375" s="211" t="s">
        <v>656</v>
      </c>
      <c r="C375" s="212" t="s">
        <v>101</v>
      </c>
      <c r="D375" s="156">
        <v>3.3660000000000002E-2</v>
      </c>
      <c r="E375" s="216">
        <v>38640</v>
      </c>
      <c r="F375" s="218">
        <f t="shared" si="14"/>
        <v>1301</v>
      </c>
      <c r="G375" s="156"/>
      <c r="H375" s="155"/>
      <c r="I375" s="229"/>
    </row>
    <row r="376" spans="1:9" s="153" customFormat="1" ht="21.75" customHeight="1" x14ac:dyDescent="0.2">
      <c r="A376" s="154">
        <v>362</v>
      </c>
      <c r="B376" s="211" t="s">
        <v>657</v>
      </c>
      <c r="C376" s="212" t="s">
        <v>101</v>
      </c>
      <c r="D376" s="156">
        <v>0.48959999999999998</v>
      </c>
      <c r="E376" s="216">
        <v>38640</v>
      </c>
      <c r="F376" s="218">
        <f t="shared" si="14"/>
        <v>18918</v>
      </c>
      <c r="G376" s="156"/>
      <c r="H376" s="155"/>
      <c r="I376" s="229"/>
    </row>
    <row r="377" spans="1:9" s="153" customFormat="1" ht="19.5" customHeight="1" x14ac:dyDescent="0.2">
      <c r="A377" s="154">
        <v>363</v>
      </c>
      <c r="B377" s="211" t="s">
        <v>652</v>
      </c>
      <c r="C377" s="212" t="s">
        <v>101</v>
      </c>
      <c r="D377" s="156">
        <v>2.4379999999999999E-2</v>
      </c>
      <c r="E377" s="216">
        <v>38640</v>
      </c>
      <c r="F377" s="218">
        <f t="shared" si="14"/>
        <v>942</v>
      </c>
      <c r="G377" s="156"/>
      <c r="H377" s="155"/>
      <c r="I377" s="229"/>
    </row>
    <row r="378" spans="1:9" s="153" customFormat="1" ht="38.25" x14ac:dyDescent="0.2">
      <c r="A378" s="154">
        <v>364</v>
      </c>
      <c r="B378" s="211" t="s">
        <v>287</v>
      </c>
      <c r="C378" s="212" t="s">
        <v>101</v>
      </c>
      <c r="D378" s="156">
        <v>2.5999999999999999E-2</v>
      </c>
      <c r="E378" s="216">
        <v>38640</v>
      </c>
      <c r="F378" s="218">
        <f t="shared" ref="F378:F393" si="38">D378*E378</f>
        <v>1005</v>
      </c>
      <c r="G378" s="156"/>
      <c r="H378" s="155"/>
      <c r="I378" s="229"/>
    </row>
    <row r="379" spans="1:9" s="153" customFormat="1" ht="23.25" customHeight="1" x14ac:dyDescent="0.2">
      <c r="A379" s="154">
        <v>365</v>
      </c>
      <c r="B379" s="211" t="s">
        <v>480</v>
      </c>
      <c r="C379" s="212" t="s">
        <v>101</v>
      </c>
      <c r="D379" s="156">
        <v>0.201624</v>
      </c>
      <c r="E379" s="216">
        <v>40250</v>
      </c>
      <c r="F379" s="218">
        <f t="shared" si="38"/>
        <v>8115</v>
      </c>
      <c r="G379" s="156"/>
      <c r="H379" s="155"/>
      <c r="I379" s="229"/>
    </row>
    <row r="380" spans="1:9" s="153" customFormat="1" ht="38.25" x14ac:dyDescent="0.2">
      <c r="A380" s="154">
        <v>366</v>
      </c>
      <c r="B380" s="211" t="s">
        <v>658</v>
      </c>
      <c r="C380" s="212" t="s">
        <v>101</v>
      </c>
      <c r="D380" s="156">
        <v>8.2000000000000003E-2</v>
      </c>
      <c r="E380" s="216">
        <v>38640</v>
      </c>
      <c r="F380" s="218">
        <f t="shared" si="38"/>
        <v>3168</v>
      </c>
      <c r="G380" s="156"/>
      <c r="H380" s="155"/>
      <c r="I380" s="229"/>
    </row>
    <row r="381" spans="1:9" s="153" customFormat="1" ht="25.5" x14ac:dyDescent="0.2">
      <c r="A381" s="154">
        <v>367</v>
      </c>
      <c r="B381" s="211" t="s">
        <v>288</v>
      </c>
      <c r="C381" s="212" t="s">
        <v>101</v>
      </c>
      <c r="D381" s="156">
        <v>0.50570000000000004</v>
      </c>
      <c r="E381" s="216">
        <v>44600</v>
      </c>
      <c r="F381" s="218">
        <f t="shared" si="38"/>
        <v>22554</v>
      </c>
      <c r="G381" s="156"/>
      <c r="H381" s="155"/>
      <c r="I381" s="229"/>
    </row>
    <row r="382" spans="1:9" s="153" customFormat="1" ht="25.5" x14ac:dyDescent="0.2">
      <c r="A382" s="154">
        <v>368</v>
      </c>
      <c r="B382" s="211" t="s">
        <v>296</v>
      </c>
      <c r="C382" s="212" t="s">
        <v>101</v>
      </c>
      <c r="D382" s="156"/>
      <c r="E382" s="215"/>
      <c r="F382" s="218"/>
      <c r="G382" s="156">
        <v>7.9000000000000008E-3</v>
      </c>
      <c r="H382" s="215">
        <v>61750.92</v>
      </c>
      <c r="I382" s="218">
        <f t="shared" ref="I382" si="39">G382*H382</f>
        <v>488</v>
      </c>
    </row>
    <row r="383" spans="1:9" s="153" customFormat="1" x14ac:dyDescent="0.2">
      <c r="A383" s="154">
        <v>369</v>
      </c>
      <c r="B383" s="211" t="s">
        <v>480</v>
      </c>
      <c r="C383" s="212" t="s">
        <v>101</v>
      </c>
      <c r="D383" s="156">
        <v>6.5720000000000001E-2</v>
      </c>
      <c r="E383" s="216">
        <v>40250</v>
      </c>
      <c r="F383" s="218">
        <f t="shared" si="38"/>
        <v>2645</v>
      </c>
      <c r="G383" s="156"/>
      <c r="H383" s="155"/>
      <c r="I383" s="229"/>
    </row>
    <row r="384" spans="1:9" s="153" customFormat="1" x14ac:dyDescent="0.2">
      <c r="A384" s="154">
        <v>370</v>
      </c>
      <c r="B384" s="211" t="s">
        <v>659</v>
      </c>
      <c r="C384" s="212" t="s">
        <v>101</v>
      </c>
      <c r="D384" s="156">
        <v>0.10918</v>
      </c>
      <c r="E384" s="216">
        <v>37000</v>
      </c>
      <c r="F384" s="218">
        <f t="shared" si="38"/>
        <v>4040</v>
      </c>
      <c r="G384" s="156"/>
      <c r="H384" s="155"/>
      <c r="I384" s="229"/>
    </row>
    <row r="385" spans="1:9" s="153" customFormat="1" x14ac:dyDescent="0.2">
      <c r="A385" s="154">
        <v>371</v>
      </c>
      <c r="B385" s="211" t="s">
        <v>480</v>
      </c>
      <c r="C385" s="212" t="s">
        <v>101</v>
      </c>
      <c r="D385" s="156">
        <v>1.548953</v>
      </c>
      <c r="E385" s="216">
        <v>40250</v>
      </c>
      <c r="F385" s="218">
        <f t="shared" si="38"/>
        <v>62345</v>
      </c>
      <c r="G385" s="156"/>
      <c r="H385" s="155"/>
      <c r="I385" s="229"/>
    </row>
    <row r="386" spans="1:9" s="153" customFormat="1" x14ac:dyDescent="0.2">
      <c r="A386" s="154">
        <v>372</v>
      </c>
      <c r="B386" s="211" t="s">
        <v>481</v>
      </c>
      <c r="C386" s="212" t="s">
        <v>101</v>
      </c>
      <c r="D386" s="156">
        <v>9.9959999999999993E-2</v>
      </c>
      <c r="E386" s="216">
        <v>43620</v>
      </c>
      <c r="F386" s="218">
        <f t="shared" si="38"/>
        <v>4360</v>
      </c>
      <c r="G386" s="156"/>
      <c r="H386" s="155"/>
      <c r="I386" s="229"/>
    </row>
    <row r="387" spans="1:9" s="153" customFormat="1" x14ac:dyDescent="0.2">
      <c r="A387" s="154">
        <v>373</v>
      </c>
      <c r="B387" s="211" t="s">
        <v>660</v>
      </c>
      <c r="C387" s="212" t="s">
        <v>101</v>
      </c>
      <c r="D387" s="156">
        <v>2.4379999999999999E-2</v>
      </c>
      <c r="E387" s="216">
        <v>43470</v>
      </c>
      <c r="F387" s="218">
        <f t="shared" si="38"/>
        <v>1060</v>
      </c>
      <c r="G387" s="156"/>
      <c r="H387" s="155"/>
      <c r="I387" s="229"/>
    </row>
    <row r="388" spans="1:9" s="153" customFormat="1" x14ac:dyDescent="0.2">
      <c r="A388" s="154">
        <v>374</v>
      </c>
      <c r="B388" s="211" t="s">
        <v>661</v>
      </c>
      <c r="C388" s="212" t="s">
        <v>101</v>
      </c>
      <c r="D388" s="156">
        <v>0.60205200000000003</v>
      </c>
      <c r="E388" s="216">
        <v>43470</v>
      </c>
      <c r="F388" s="218">
        <f t="shared" si="38"/>
        <v>26171</v>
      </c>
      <c r="G388" s="156"/>
      <c r="H388" s="155"/>
      <c r="I388" s="229"/>
    </row>
    <row r="389" spans="1:9" s="153" customFormat="1" ht="25.5" x14ac:dyDescent="0.2">
      <c r="A389" s="154">
        <v>375</v>
      </c>
      <c r="B389" s="211" t="s">
        <v>662</v>
      </c>
      <c r="C389" s="212" t="s">
        <v>101</v>
      </c>
      <c r="D389" s="156">
        <v>0.20930000000000001</v>
      </c>
      <c r="E389" s="216">
        <v>45720</v>
      </c>
      <c r="F389" s="218">
        <f t="shared" si="38"/>
        <v>9569</v>
      </c>
      <c r="G389" s="156"/>
      <c r="H389" s="155"/>
      <c r="I389" s="229"/>
    </row>
    <row r="390" spans="1:9" s="153" customFormat="1" ht="25.5" x14ac:dyDescent="0.2">
      <c r="A390" s="154">
        <v>376</v>
      </c>
      <c r="B390" s="211" t="s">
        <v>482</v>
      </c>
      <c r="C390" s="212" t="s">
        <v>101</v>
      </c>
      <c r="D390" s="156">
        <v>1.6899999999999998E-2</v>
      </c>
      <c r="E390" s="216">
        <v>44200</v>
      </c>
      <c r="F390" s="218">
        <f t="shared" si="38"/>
        <v>747</v>
      </c>
      <c r="G390" s="156"/>
      <c r="H390" s="155"/>
      <c r="I390" s="229"/>
    </row>
    <row r="391" spans="1:9" s="153" customFormat="1" x14ac:dyDescent="0.2">
      <c r="A391" s="154">
        <v>377</v>
      </c>
      <c r="B391" s="211" t="s">
        <v>663</v>
      </c>
      <c r="C391" s="212" t="s">
        <v>101</v>
      </c>
      <c r="D391" s="156">
        <v>0.12720000000000001</v>
      </c>
      <c r="E391" s="216">
        <v>44200</v>
      </c>
      <c r="F391" s="218">
        <f t="shared" si="38"/>
        <v>5622</v>
      </c>
      <c r="G391" s="156"/>
      <c r="H391" s="155"/>
      <c r="I391" s="229"/>
    </row>
    <row r="392" spans="1:9" s="153" customFormat="1" x14ac:dyDescent="0.2">
      <c r="A392" s="154">
        <v>378</v>
      </c>
      <c r="B392" s="211" t="s">
        <v>664</v>
      </c>
      <c r="C392" s="212" t="s">
        <v>101</v>
      </c>
      <c r="D392" s="156">
        <v>0.92737999999999998</v>
      </c>
      <c r="E392" s="216">
        <v>44200</v>
      </c>
      <c r="F392" s="218">
        <f t="shared" si="38"/>
        <v>40990</v>
      </c>
      <c r="G392" s="156"/>
      <c r="H392" s="155"/>
      <c r="I392" s="229"/>
    </row>
    <row r="393" spans="1:9" s="153" customFormat="1" x14ac:dyDescent="0.2">
      <c r="A393" s="154">
        <v>379</v>
      </c>
      <c r="B393" s="211" t="s">
        <v>665</v>
      </c>
      <c r="C393" s="212" t="s">
        <v>101</v>
      </c>
      <c r="D393" s="156">
        <v>1.5900000000000001E-2</v>
      </c>
      <c r="E393" s="216">
        <v>44200</v>
      </c>
      <c r="F393" s="218">
        <f t="shared" si="38"/>
        <v>703</v>
      </c>
      <c r="G393" s="156"/>
      <c r="H393" s="155"/>
      <c r="I393" s="229"/>
    </row>
    <row r="394" spans="1:9" s="153" customFormat="1" ht="25.5" x14ac:dyDescent="0.2">
      <c r="A394" s="154">
        <v>380</v>
      </c>
      <c r="B394" s="211" t="s">
        <v>666</v>
      </c>
      <c r="C394" s="212" t="s">
        <v>101</v>
      </c>
      <c r="D394" s="156"/>
      <c r="E394" s="216"/>
      <c r="F394" s="218"/>
      <c r="G394" s="223">
        <v>0.12479999999999999</v>
      </c>
      <c r="H394" s="226">
        <v>30130.78</v>
      </c>
      <c r="I394" s="218">
        <f t="shared" ref="I394:I399" si="40">G394*H394</f>
        <v>3760</v>
      </c>
    </row>
    <row r="395" spans="1:9" s="153" customFormat="1" x14ac:dyDescent="0.2">
      <c r="A395" s="154">
        <v>381</v>
      </c>
      <c r="B395" s="211" t="s">
        <v>676</v>
      </c>
      <c r="C395" s="212" t="s">
        <v>103</v>
      </c>
      <c r="D395" s="156"/>
      <c r="E395" s="215"/>
      <c r="F395" s="218"/>
      <c r="G395" s="156" t="s">
        <v>675</v>
      </c>
      <c r="H395" s="215">
        <v>61.75</v>
      </c>
      <c r="I395" s="218">
        <f t="shared" si="40"/>
        <v>7629</v>
      </c>
    </row>
    <row r="396" spans="1:9" s="153" customFormat="1" x14ac:dyDescent="0.2">
      <c r="A396" s="154">
        <v>382</v>
      </c>
      <c r="B396" s="211" t="s">
        <v>483</v>
      </c>
      <c r="C396" s="212" t="s">
        <v>101</v>
      </c>
      <c r="D396" s="156"/>
      <c r="E396" s="216"/>
      <c r="F396" s="218"/>
      <c r="G396" s="156">
        <v>0.31</v>
      </c>
      <c r="H396" s="216">
        <v>131633</v>
      </c>
      <c r="I396" s="218">
        <f t="shared" si="40"/>
        <v>40806</v>
      </c>
    </row>
    <row r="397" spans="1:9" s="153" customFormat="1" x14ac:dyDescent="0.2">
      <c r="A397" s="154">
        <v>383</v>
      </c>
      <c r="B397" s="211" t="s">
        <v>484</v>
      </c>
      <c r="C397" s="212" t="s">
        <v>344</v>
      </c>
      <c r="D397" s="156"/>
      <c r="E397" s="216"/>
      <c r="F397" s="218"/>
      <c r="G397" s="156">
        <v>4</v>
      </c>
      <c r="H397" s="216">
        <v>25</v>
      </c>
      <c r="I397" s="218">
        <f t="shared" si="40"/>
        <v>100</v>
      </c>
    </row>
    <row r="398" spans="1:9" s="153" customFormat="1" x14ac:dyDescent="0.2">
      <c r="A398" s="154">
        <v>384</v>
      </c>
      <c r="B398" s="211" t="s">
        <v>437</v>
      </c>
      <c r="C398" s="212" t="s">
        <v>103</v>
      </c>
      <c r="D398" s="156"/>
      <c r="E398" s="216"/>
      <c r="F398" s="218"/>
      <c r="G398" s="156">
        <v>1.1316999999999999</v>
      </c>
      <c r="H398" s="216">
        <v>29.68</v>
      </c>
      <c r="I398" s="218">
        <f t="shared" si="40"/>
        <v>34</v>
      </c>
    </row>
    <row r="399" spans="1:9" s="153" customFormat="1" x14ac:dyDescent="0.2">
      <c r="A399" s="154">
        <v>385</v>
      </c>
      <c r="B399" s="211" t="s">
        <v>485</v>
      </c>
      <c r="C399" s="212" t="s">
        <v>101</v>
      </c>
      <c r="D399" s="156"/>
      <c r="E399" s="215"/>
      <c r="F399" s="218"/>
      <c r="G399" s="156">
        <v>8.9999999999999998E-4</v>
      </c>
      <c r="H399" s="215">
        <v>55272.39</v>
      </c>
      <c r="I399" s="218">
        <f t="shared" si="40"/>
        <v>50</v>
      </c>
    </row>
    <row r="400" spans="1:9" s="153" customFormat="1" x14ac:dyDescent="0.2">
      <c r="A400" s="154">
        <v>386</v>
      </c>
      <c r="B400" s="211" t="s">
        <v>486</v>
      </c>
      <c r="C400" s="212" t="s">
        <v>101</v>
      </c>
      <c r="D400" s="156">
        <v>1.332784</v>
      </c>
      <c r="E400" s="216">
        <v>44600</v>
      </c>
      <c r="F400" s="218">
        <f t="shared" si="14"/>
        <v>59442</v>
      </c>
      <c r="G400" s="156"/>
      <c r="H400" s="155"/>
      <c r="I400" s="229"/>
    </row>
    <row r="401" spans="1:9" s="153" customFormat="1" x14ac:dyDescent="0.2">
      <c r="A401" s="154">
        <v>387</v>
      </c>
      <c r="B401" s="211" t="s">
        <v>487</v>
      </c>
      <c r="C401" s="212" t="s">
        <v>101</v>
      </c>
      <c r="D401" s="156">
        <v>0.1696</v>
      </c>
      <c r="E401" s="216">
        <v>44600</v>
      </c>
      <c r="F401" s="218">
        <f t="shared" si="14"/>
        <v>7564</v>
      </c>
      <c r="G401" s="156"/>
      <c r="H401" s="155"/>
      <c r="I401" s="229"/>
    </row>
    <row r="402" spans="1:9" s="153" customFormat="1" x14ac:dyDescent="0.2">
      <c r="A402" s="154">
        <v>388</v>
      </c>
      <c r="B402" s="211" t="s">
        <v>488</v>
      </c>
      <c r="C402" s="212" t="s">
        <v>101</v>
      </c>
      <c r="D402" s="156">
        <v>4.5900000000000003E-2</v>
      </c>
      <c r="E402" s="216">
        <v>44600</v>
      </c>
      <c r="F402" s="218">
        <f t="shared" si="14"/>
        <v>2047</v>
      </c>
      <c r="G402" s="156"/>
      <c r="H402" s="155"/>
      <c r="I402" s="229"/>
    </row>
    <row r="403" spans="1:9" s="153" customFormat="1" x14ac:dyDescent="0.2">
      <c r="A403" s="154">
        <v>389</v>
      </c>
      <c r="B403" s="211" t="s">
        <v>489</v>
      </c>
      <c r="C403" s="212" t="s">
        <v>101</v>
      </c>
      <c r="D403" s="156">
        <v>0.1326</v>
      </c>
      <c r="E403" s="216">
        <v>44600</v>
      </c>
      <c r="F403" s="218">
        <f t="shared" si="14"/>
        <v>5914</v>
      </c>
      <c r="G403" s="156"/>
      <c r="H403" s="155"/>
      <c r="I403" s="229"/>
    </row>
    <row r="404" spans="1:9" s="153" customFormat="1" x14ac:dyDescent="0.2">
      <c r="A404" s="154">
        <v>390</v>
      </c>
      <c r="B404" s="211" t="s">
        <v>490</v>
      </c>
      <c r="C404" s="212" t="s">
        <v>101</v>
      </c>
      <c r="D404" s="156">
        <v>0.72940000000000005</v>
      </c>
      <c r="E404" s="216">
        <v>37000</v>
      </c>
      <c r="F404" s="218">
        <f t="shared" si="14"/>
        <v>26988</v>
      </c>
      <c r="G404" s="156"/>
      <c r="H404" s="155"/>
      <c r="I404" s="229"/>
    </row>
    <row r="405" spans="1:9" s="153" customFormat="1" x14ac:dyDescent="0.2">
      <c r="A405" s="154">
        <v>391</v>
      </c>
      <c r="B405" s="211" t="s">
        <v>491</v>
      </c>
      <c r="C405" s="212" t="s">
        <v>101</v>
      </c>
      <c r="D405" s="156">
        <v>1.5255860000000001</v>
      </c>
      <c r="E405" s="216">
        <v>37650</v>
      </c>
      <c r="F405" s="218">
        <f t="shared" si="14"/>
        <v>57438</v>
      </c>
      <c r="G405" s="156"/>
      <c r="H405" s="155"/>
      <c r="I405" s="229"/>
    </row>
    <row r="406" spans="1:9" s="153" customFormat="1" x14ac:dyDescent="0.2">
      <c r="A406" s="154">
        <v>392</v>
      </c>
      <c r="B406" s="211" t="s">
        <v>492</v>
      </c>
      <c r="C406" s="212" t="s">
        <v>101</v>
      </c>
      <c r="D406" s="156">
        <v>5.1149999999999998E-3</v>
      </c>
      <c r="E406" s="216">
        <v>37650</v>
      </c>
      <c r="F406" s="218">
        <f t="shared" si="14"/>
        <v>193</v>
      </c>
      <c r="G406" s="156"/>
      <c r="H406" s="155"/>
      <c r="I406" s="229"/>
    </row>
    <row r="407" spans="1:9" s="153" customFormat="1" x14ac:dyDescent="0.2">
      <c r="A407" s="154">
        <v>393</v>
      </c>
      <c r="B407" s="211" t="s">
        <v>492</v>
      </c>
      <c r="C407" s="212" t="s">
        <v>101</v>
      </c>
      <c r="D407" s="156">
        <v>0.92300000000000004</v>
      </c>
      <c r="E407" s="216">
        <v>37650</v>
      </c>
      <c r="F407" s="218">
        <f t="shared" si="14"/>
        <v>34751</v>
      </c>
      <c r="G407" s="156"/>
      <c r="H407" s="155"/>
      <c r="I407" s="229"/>
    </row>
    <row r="408" spans="1:9" s="153" customFormat="1" x14ac:dyDescent="0.2">
      <c r="A408" s="154">
        <v>394</v>
      </c>
      <c r="B408" s="211" t="s">
        <v>493</v>
      </c>
      <c r="C408" s="212" t="s">
        <v>284</v>
      </c>
      <c r="D408" s="156"/>
      <c r="E408" s="216"/>
      <c r="F408" s="218"/>
      <c r="G408" s="156">
        <v>62</v>
      </c>
      <c r="H408" s="216">
        <v>18.25</v>
      </c>
      <c r="I408" s="218">
        <f t="shared" ref="I408" si="41">G408*H408</f>
        <v>1132</v>
      </c>
    </row>
    <row r="409" spans="1:9" s="153" customFormat="1" x14ac:dyDescent="0.2">
      <c r="A409" s="154">
        <v>395</v>
      </c>
      <c r="B409" s="211" t="s">
        <v>741</v>
      </c>
      <c r="C409" s="212" t="s">
        <v>101</v>
      </c>
      <c r="D409" s="156">
        <v>5.5745199999999997</v>
      </c>
      <c r="E409" s="216">
        <v>42550</v>
      </c>
      <c r="F409" s="218">
        <f t="shared" ref="F409:F412" si="42">D409*E409</f>
        <v>237196</v>
      </c>
      <c r="G409" s="156"/>
      <c r="H409" s="155"/>
      <c r="I409" s="229"/>
    </row>
    <row r="410" spans="1:9" s="153" customFormat="1" x14ac:dyDescent="0.2">
      <c r="A410" s="154">
        <v>396</v>
      </c>
      <c r="B410" s="211" t="s">
        <v>742</v>
      </c>
      <c r="C410" s="212" t="s">
        <v>101</v>
      </c>
      <c r="D410" s="156">
        <v>0.29599999999999999</v>
      </c>
      <c r="E410" s="216">
        <v>42550</v>
      </c>
      <c r="F410" s="218">
        <f t="shared" si="42"/>
        <v>12595</v>
      </c>
      <c r="G410" s="156"/>
      <c r="H410" s="155"/>
      <c r="I410" s="229"/>
    </row>
    <row r="411" spans="1:9" s="153" customFormat="1" x14ac:dyDescent="0.2">
      <c r="A411" s="154">
        <v>397</v>
      </c>
      <c r="B411" s="211" t="s">
        <v>743</v>
      </c>
      <c r="C411" s="212" t="s">
        <v>101</v>
      </c>
      <c r="D411" s="156">
        <v>3.7160600000000001</v>
      </c>
      <c r="E411" s="216">
        <v>42550</v>
      </c>
      <c r="F411" s="218">
        <f t="shared" si="42"/>
        <v>158118</v>
      </c>
      <c r="G411" s="156"/>
      <c r="H411" s="155"/>
      <c r="I411" s="229"/>
    </row>
    <row r="412" spans="1:9" s="153" customFormat="1" x14ac:dyDescent="0.2">
      <c r="A412" s="154">
        <v>398</v>
      </c>
      <c r="B412" s="211" t="s">
        <v>744</v>
      </c>
      <c r="C412" s="212" t="s">
        <v>101</v>
      </c>
      <c r="D412" s="156">
        <v>4.4691400000000003</v>
      </c>
      <c r="E412" s="216">
        <v>42550</v>
      </c>
      <c r="F412" s="218">
        <f t="shared" si="42"/>
        <v>190162</v>
      </c>
      <c r="G412" s="156"/>
      <c r="H412" s="155"/>
      <c r="I412" s="229"/>
    </row>
    <row r="413" spans="1:9" s="153" customFormat="1" ht="25.5" x14ac:dyDescent="0.2">
      <c r="A413" s="154">
        <v>399</v>
      </c>
      <c r="B413" s="211" t="s">
        <v>494</v>
      </c>
      <c r="C413" s="212" t="s">
        <v>101</v>
      </c>
      <c r="D413" s="156"/>
      <c r="E413" s="216"/>
      <c r="F413" s="218"/>
      <c r="G413" s="223">
        <v>7.7999999999999996E-3</v>
      </c>
      <c r="H413" s="217">
        <v>35000</v>
      </c>
      <c r="I413" s="218">
        <f t="shared" ref="I413" si="43">G413*H413</f>
        <v>273</v>
      </c>
    </row>
    <row r="414" spans="1:9" s="153" customFormat="1" ht="21" customHeight="1" x14ac:dyDescent="0.2">
      <c r="A414" s="154">
        <v>400</v>
      </c>
      <c r="B414" s="211" t="s">
        <v>719</v>
      </c>
      <c r="C414" s="212" t="s">
        <v>101</v>
      </c>
      <c r="D414" s="156">
        <v>0.55978799999999995</v>
      </c>
      <c r="E414" s="216">
        <v>43200</v>
      </c>
      <c r="F414" s="218">
        <f t="shared" si="14"/>
        <v>24183</v>
      </c>
      <c r="G414" s="156"/>
      <c r="H414" s="155"/>
      <c r="I414" s="229"/>
    </row>
    <row r="415" spans="1:9" s="153" customFormat="1" ht="25.5" x14ac:dyDescent="0.2">
      <c r="A415" s="154">
        <v>401</v>
      </c>
      <c r="B415" s="211" t="s">
        <v>495</v>
      </c>
      <c r="C415" s="212" t="s">
        <v>101</v>
      </c>
      <c r="D415" s="156">
        <v>2.5999999999999999E-3</v>
      </c>
      <c r="E415" s="216">
        <v>38640</v>
      </c>
      <c r="F415" s="218">
        <f t="shared" si="14"/>
        <v>100</v>
      </c>
      <c r="G415" s="156"/>
      <c r="H415" s="155"/>
      <c r="I415" s="229"/>
    </row>
    <row r="416" spans="1:9" s="153" customFormat="1" ht="25.5" x14ac:dyDescent="0.2">
      <c r="A416" s="154">
        <v>402</v>
      </c>
      <c r="B416" s="211" t="s">
        <v>496</v>
      </c>
      <c r="C416" s="212" t="s">
        <v>101</v>
      </c>
      <c r="D416" s="156">
        <v>0.25609999999999999</v>
      </c>
      <c r="E416" s="216">
        <v>38640</v>
      </c>
      <c r="F416" s="218">
        <f t="shared" si="14"/>
        <v>9896</v>
      </c>
      <c r="G416" s="156"/>
      <c r="H416" s="155"/>
      <c r="I416" s="229"/>
    </row>
    <row r="417" spans="1:9" s="153" customFormat="1" ht="25.5" x14ac:dyDescent="0.2">
      <c r="A417" s="154">
        <v>403</v>
      </c>
      <c r="B417" s="211" t="s">
        <v>497</v>
      </c>
      <c r="C417" s="212" t="s">
        <v>101</v>
      </c>
      <c r="D417" s="156">
        <v>0.2427</v>
      </c>
      <c r="E417" s="216">
        <v>40250</v>
      </c>
      <c r="F417" s="218">
        <f t="shared" si="14"/>
        <v>9769</v>
      </c>
      <c r="G417" s="156"/>
      <c r="H417" s="155"/>
      <c r="I417" s="229"/>
    </row>
    <row r="418" spans="1:9" s="153" customFormat="1" ht="38.25" x14ac:dyDescent="0.2">
      <c r="A418" s="154">
        <v>404</v>
      </c>
      <c r="B418" s="211" t="s">
        <v>498</v>
      </c>
      <c r="C418" s="212" t="s">
        <v>102</v>
      </c>
      <c r="D418" s="156"/>
      <c r="E418" s="215"/>
      <c r="F418" s="218"/>
      <c r="G418" s="156">
        <v>2.0999999999999999E-3</v>
      </c>
      <c r="H418" s="215">
        <v>6864.19</v>
      </c>
      <c r="I418" s="218">
        <f t="shared" ref="I418:I419" si="44">G418*H418</f>
        <v>14</v>
      </c>
    </row>
    <row r="419" spans="1:9" s="153" customFormat="1" ht="25.5" x14ac:dyDescent="0.2">
      <c r="A419" s="154">
        <v>405</v>
      </c>
      <c r="B419" s="211" t="s">
        <v>499</v>
      </c>
      <c r="C419" s="212" t="s">
        <v>102</v>
      </c>
      <c r="D419" s="156"/>
      <c r="E419" s="216"/>
      <c r="F419" s="218"/>
      <c r="G419" s="156">
        <v>0.06</v>
      </c>
      <c r="H419" s="216">
        <v>2968.5</v>
      </c>
      <c r="I419" s="218">
        <f t="shared" si="44"/>
        <v>178</v>
      </c>
    </row>
    <row r="420" spans="1:9" s="153" customFormat="1" ht="63.75" x14ac:dyDescent="0.2">
      <c r="A420" s="154">
        <v>406</v>
      </c>
      <c r="B420" s="211" t="s">
        <v>761</v>
      </c>
      <c r="C420" s="212" t="s">
        <v>344</v>
      </c>
      <c r="D420" s="156">
        <v>20</v>
      </c>
      <c r="E420" s="216">
        <v>320</v>
      </c>
      <c r="F420" s="218">
        <f t="shared" si="14"/>
        <v>6400</v>
      </c>
      <c r="G420" s="156"/>
      <c r="H420" s="155"/>
      <c r="I420" s="229"/>
    </row>
    <row r="421" spans="1:9" s="153" customFormat="1" ht="27" customHeight="1" x14ac:dyDescent="0.2">
      <c r="A421" s="154">
        <v>407</v>
      </c>
      <c r="B421" s="211" t="s">
        <v>500</v>
      </c>
      <c r="C421" s="212" t="s">
        <v>344</v>
      </c>
      <c r="D421" s="156">
        <v>4</v>
      </c>
      <c r="E421" s="216">
        <v>60</v>
      </c>
      <c r="F421" s="218">
        <f t="shared" ref="F421:F495" si="45">D421*E421</f>
        <v>240</v>
      </c>
      <c r="G421" s="156"/>
      <c r="H421" s="155"/>
      <c r="I421" s="229"/>
    </row>
    <row r="422" spans="1:9" s="153" customFormat="1" ht="24" customHeight="1" x14ac:dyDescent="0.2">
      <c r="A422" s="154">
        <v>408</v>
      </c>
      <c r="B422" s="211" t="s">
        <v>501</v>
      </c>
      <c r="C422" s="212" t="s">
        <v>344</v>
      </c>
      <c r="D422" s="156">
        <v>57</v>
      </c>
      <c r="E422" s="216">
        <v>81</v>
      </c>
      <c r="F422" s="218">
        <f t="shared" si="45"/>
        <v>4617</v>
      </c>
      <c r="G422" s="156"/>
      <c r="H422" s="155"/>
      <c r="I422" s="229"/>
    </row>
    <row r="423" spans="1:9" s="153" customFormat="1" ht="63.75" x14ac:dyDescent="0.2">
      <c r="A423" s="154">
        <v>409</v>
      </c>
      <c r="B423" s="211" t="s">
        <v>762</v>
      </c>
      <c r="C423" s="212" t="s">
        <v>344</v>
      </c>
      <c r="D423" s="156">
        <v>21.942</v>
      </c>
      <c r="E423" s="216">
        <v>60</v>
      </c>
      <c r="F423" s="218">
        <f t="shared" si="45"/>
        <v>1317</v>
      </c>
      <c r="G423" s="156"/>
      <c r="H423" s="155"/>
      <c r="I423" s="229"/>
    </row>
    <row r="424" spans="1:9" s="153" customFormat="1" ht="63.75" x14ac:dyDescent="0.2">
      <c r="A424" s="154">
        <v>410</v>
      </c>
      <c r="B424" s="211" t="s">
        <v>502</v>
      </c>
      <c r="C424" s="212" t="s">
        <v>344</v>
      </c>
      <c r="D424" s="156">
        <v>30</v>
      </c>
      <c r="E424" s="216">
        <v>81</v>
      </c>
      <c r="F424" s="218">
        <f t="shared" si="45"/>
        <v>2430</v>
      </c>
      <c r="G424" s="156"/>
      <c r="H424" s="155"/>
      <c r="I424" s="229"/>
    </row>
    <row r="425" spans="1:9" s="153" customFormat="1" ht="25.5" x14ac:dyDescent="0.2">
      <c r="A425" s="154">
        <v>411</v>
      </c>
      <c r="B425" s="211" t="s">
        <v>503</v>
      </c>
      <c r="C425" s="212" t="s">
        <v>344</v>
      </c>
      <c r="D425" s="156"/>
      <c r="E425" s="216"/>
      <c r="F425" s="218"/>
      <c r="G425" s="223">
        <v>100.98</v>
      </c>
      <c r="H425" s="217">
        <v>560</v>
      </c>
      <c r="I425" s="218">
        <f t="shared" ref="I425" si="46">G425*H425</f>
        <v>56549</v>
      </c>
    </row>
    <row r="426" spans="1:9" s="153" customFormat="1" ht="25.5" x14ac:dyDescent="0.2">
      <c r="A426" s="154">
        <v>412</v>
      </c>
      <c r="B426" s="211" t="s">
        <v>504</v>
      </c>
      <c r="C426" s="212" t="s">
        <v>344</v>
      </c>
      <c r="D426" s="156">
        <v>274.89</v>
      </c>
      <c r="E426" s="216">
        <v>300</v>
      </c>
      <c r="F426" s="218">
        <f t="shared" si="45"/>
        <v>82467</v>
      </c>
      <c r="G426" s="156"/>
      <c r="H426" s="155"/>
      <c r="I426" s="229"/>
    </row>
    <row r="427" spans="1:9" s="153" customFormat="1" ht="21" customHeight="1" x14ac:dyDescent="0.2">
      <c r="A427" s="154">
        <v>413</v>
      </c>
      <c r="B427" s="211" t="s">
        <v>505</v>
      </c>
      <c r="C427" s="212" t="s">
        <v>344</v>
      </c>
      <c r="D427" s="156"/>
      <c r="E427" s="216"/>
      <c r="F427" s="218"/>
      <c r="G427" s="156">
        <v>1.2699</v>
      </c>
      <c r="H427" s="216">
        <v>464</v>
      </c>
      <c r="I427" s="218">
        <f t="shared" ref="I427" si="47">G427*H427</f>
        <v>589</v>
      </c>
    </row>
    <row r="428" spans="1:9" s="153" customFormat="1" ht="30" customHeight="1" x14ac:dyDescent="0.2">
      <c r="A428" s="154">
        <v>414</v>
      </c>
      <c r="B428" s="221" t="s">
        <v>723</v>
      </c>
      <c r="C428" s="212" t="s">
        <v>344</v>
      </c>
      <c r="D428" s="156">
        <v>458.57150000000001</v>
      </c>
      <c r="E428" s="216">
        <v>960</v>
      </c>
      <c r="F428" s="218">
        <f t="shared" si="45"/>
        <v>440229</v>
      </c>
      <c r="G428" s="156"/>
      <c r="H428" s="155"/>
      <c r="I428" s="229"/>
    </row>
    <row r="429" spans="1:9" s="153" customFormat="1" ht="22.5" customHeight="1" x14ac:dyDescent="0.2">
      <c r="A429" s="154">
        <v>415</v>
      </c>
      <c r="B429" s="211" t="s">
        <v>718</v>
      </c>
      <c r="C429" s="212" t="s">
        <v>344</v>
      </c>
      <c r="D429" s="156">
        <v>1664.2303999999999</v>
      </c>
      <c r="E429" s="216">
        <v>1080</v>
      </c>
      <c r="F429" s="218">
        <f t="shared" si="45"/>
        <v>1797369</v>
      </c>
      <c r="G429" s="156"/>
      <c r="H429" s="155"/>
      <c r="I429" s="229"/>
    </row>
    <row r="430" spans="1:9" s="153" customFormat="1" ht="25.5" x14ac:dyDescent="0.2">
      <c r="A430" s="154">
        <v>416</v>
      </c>
      <c r="B430" s="221" t="s">
        <v>717</v>
      </c>
      <c r="C430" s="222" t="s">
        <v>344</v>
      </c>
      <c r="D430" s="223">
        <v>161.6</v>
      </c>
      <c r="E430" s="217">
        <v>1080</v>
      </c>
      <c r="F430" s="218">
        <f t="shared" si="45"/>
        <v>174528</v>
      </c>
      <c r="G430" s="223"/>
      <c r="H430" s="224"/>
      <c r="I430" s="230"/>
    </row>
    <row r="431" spans="1:9" s="153" customFormat="1" ht="63.75" x14ac:dyDescent="0.2">
      <c r="A431" s="154">
        <v>417</v>
      </c>
      <c r="B431" s="211" t="s">
        <v>716</v>
      </c>
      <c r="C431" s="212" t="s">
        <v>344</v>
      </c>
      <c r="D431" s="156">
        <v>222.2</v>
      </c>
      <c r="E431" s="216">
        <v>1405</v>
      </c>
      <c r="F431" s="218">
        <f t="shared" si="45"/>
        <v>312191</v>
      </c>
      <c r="G431" s="156"/>
      <c r="H431" s="155"/>
      <c r="I431" s="229"/>
    </row>
    <row r="432" spans="1:9" s="153" customFormat="1" ht="63.75" x14ac:dyDescent="0.2">
      <c r="A432" s="154">
        <v>418</v>
      </c>
      <c r="B432" s="211" t="s">
        <v>716</v>
      </c>
      <c r="C432" s="212" t="s">
        <v>344</v>
      </c>
      <c r="D432" s="156">
        <v>32.32</v>
      </c>
      <c r="E432" s="216">
        <v>1405</v>
      </c>
      <c r="F432" s="218">
        <f t="shared" si="45"/>
        <v>45410</v>
      </c>
      <c r="G432" s="156"/>
      <c r="H432" s="155"/>
      <c r="I432" s="229"/>
    </row>
    <row r="433" spans="1:9" s="153" customFormat="1" ht="25.5" x14ac:dyDescent="0.2">
      <c r="A433" s="154">
        <v>419</v>
      </c>
      <c r="B433" s="211" t="s">
        <v>506</v>
      </c>
      <c r="C433" s="212" t="s">
        <v>344</v>
      </c>
      <c r="D433" s="156"/>
      <c r="E433" s="216"/>
      <c r="F433" s="218"/>
      <c r="G433" s="223">
        <v>0.255</v>
      </c>
      <c r="H433" s="217">
        <v>9860</v>
      </c>
      <c r="I433" s="218">
        <f t="shared" ref="I433:I436" si="48">G433*H433</f>
        <v>2514</v>
      </c>
    </row>
    <row r="434" spans="1:9" s="153" customFormat="1" ht="25.5" x14ac:dyDescent="0.2">
      <c r="A434" s="154">
        <v>420</v>
      </c>
      <c r="B434" s="211" t="s">
        <v>507</v>
      </c>
      <c r="C434" s="212" t="s">
        <v>344</v>
      </c>
      <c r="D434" s="156"/>
      <c r="E434" s="216"/>
      <c r="F434" s="218"/>
      <c r="G434" s="223">
        <v>3.06</v>
      </c>
      <c r="H434" s="217">
        <v>11950</v>
      </c>
      <c r="I434" s="218">
        <f t="shared" si="48"/>
        <v>36567</v>
      </c>
    </row>
    <row r="435" spans="1:9" s="153" customFormat="1" ht="25.5" x14ac:dyDescent="0.2">
      <c r="A435" s="154">
        <v>421</v>
      </c>
      <c r="B435" s="211" t="s">
        <v>508</v>
      </c>
      <c r="C435" s="212" t="s">
        <v>344</v>
      </c>
      <c r="D435" s="156"/>
      <c r="E435" s="216"/>
      <c r="F435" s="218"/>
      <c r="G435" s="223">
        <v>10.465199999999999</v>
      </c>
      <c r="H435" s="217">
        <v>17582</v>
      </c>
      <c r="I435" s="218">
        <f t="shared" si="48"/>
        <v>183999</v>
      </c>
    </row>
    <row r="436" spans="1:9" s="153" customFormat="1" ht="25.5" x14ac:dyDescent="0.2">
      <c r="A436" s="154">
        <v>422</v>
      </c>
      <c r="B436" s="211" t="s">
        <v>509</v>
      </c>
      <c r="C436" s="212" t="s">
        <v>344</v>
      </c>
      <c r="D436" s="156"/>
      <c r="E436" s="216"/>
      <c r="F436" s="218"/>
      <c r="G436" s="223">
        <v>8.3040000000000003</v>
      </c>
      <c r="H436" s="217">
        <v>190.64</v>
      </c>
      <c r="I436" s="218">
        <f t="shared" si="48"/>
        <v>1583</v>
      </c>
    </row>
    <row r="437" spans="1:9" s="153" customFormat="1" ht="25.5" x14ac:dyDescent="0.2">
      <c r="A437" s="154">
        <v>423</v>
      </c>
      <c r="B437" s="211" t="s">
        <v>510</v>
      </c>
      <c r="C437" s="212" t="s">
        <v>344</v>
      </c>
      <c r="D437" s="156">
        <v>2.06</v>
      </c>
      <c r="E437" s="216">
        <v>440</v>
      </c>
      <c r="F437" s="218">
        <f t="shared" si="45"/>
        <v>906</v>
      </c>
      <c r="G437" s="156"/>
      <c r="H437" s="155"/>
      <c r="I437" s="229"/>
    </row>
    <row r="438" spans="1:9" s="153" customFormat="1" ht="33.75" customHeight="1" x14ac:dyDescent="0.2">
      <c r="A438" s="154">
        <v>424</v>
      </c>
      <c r="B438" s="211" t="s">
        <v>511</v>
      </c>
      <c r="C438" s="212" t="s">
        <v>344</v>
      </c>
      <c r="D438" s="156">
        <v>1126.1980000000001</v>
      </c>
      <c r="E438" s="216">
        <v>850</v>
      </c>
      <c r="F438" s="218">
        <f t="shared" si="45"/>
        <v>957268</v>
      </c>
      <c r="G438" s="156"/>
      <c r="H438" s="155"/>
      <c r="I438" s="229"/>
    </row>
    <row r="439" spans="1:9" s="153" customFormat="1" ht="32.25" customHeight="1" x14ac:dyDescent="0.2">
      <c r="A439" s="154">
        <v>425</v>
      </c>
      <c r="B439" s="211" t="s">
        <v>512</v>
      </c>
      <c r="C439" s="212" t="s">
        <v>344</v>
      </c>
      <c r="D439" s="156">
        <v>210.714</v>
      </c>
      <c r="E439" s="216">
        <v>1073</v>
      </c>
      <c r="F439" s="218">
        <f t="shared" si="45"/>
        <v>226096</v>
      </c>
      <c r="G439" s="156"/>
      <c r="H439" s="155"/>
      <c r="I439" s="229"/>
    </row>
    <row r="440" spans="1:9" s="153" customFormat="1" ht="33.75" customHeight="1" x14ac:dyDescent="0.2">
      <c r="A440" s="154">
        <v>426</v>
      </c>
      <c r="B440" s="211" t="s">
        <v>513</v>
      </c>
      <c r="C440" s="212" t="s">
        <v>344</v>
      </c>
      <c r="D440" s="156">
        <v>5.15</v>
      </c>
      <c r="E440" s="216">
        <v>880</v>
      </c>
      <c r="F440" s="180">
        <f t="shared" si="45"/>
        <v>4532</v>
      </c>
      <c r="G440" s="156"/>
      <c r="H440" s="155"/>
      <c r="I440" s="229"/>
    </row>
    <row r="441" spans="1:9" s="153" customFormat="1" ht="25.5" x14ac:dyDescent="0.2">
      <c r="A441" s="154">
        <v>427</v>
      </c>
      <c r="B441" s="211" t="s">
        <v>722</v>
      </c>
      <c r="C441" s="212" t="s">
        <v>344</v>
      </c>
      <c r="D441" s="156">
        <v>539.41094999999996</v>
      </c>
      <c r="E441" s="216">
        <v>540</v>
      </c>
      <c r="F441" s="218">
        <f t="shared" si="45"/>
        <v>291282</v>
      </c>
      <c r="G441" s="156"/>
      <c r="H441" s="155"/>
      <c r="I441" s="229"/>
    </row>
    <row r="442" spans="1:9" s="153" customFormat="1" ht="25.5" x14ac:dyDescent="0.2">
      <c r="A442" s="154">
        <v>428</v>
      </c>
      <c r="B442" s="211" t="s">
        <v>514</v>
      </c>
      <c r="C442" s="212" t="s">
        <v>765</v>
      </c>
      <c r="D442" s="156"/>
      <c r="E442" s="216"/>
      <c r="F442" s="180"/>
      <c r="G442" s="223" t="s">
        <v>71</v>
      </c>
      <c r="H442" s="217">
        <v>513</v>
      </c>
      <c r="I442" s="180">
        <f t="shared" ref="I442" si="49">G442*H442</f>
        <v>1026</v>
      </c>
    </row>
    <row r="443" spans="1:9" s="153" customFormat="1" ht="25.5" x14ac:dyDescent="0.2">
      <c r="A443" s="154">
        <v>429</v>
      </c>
      <c r="B443" s="211" t="s">
        <v>515</v>
      </c>
      <c r="C443" s="212" t="s">
        <v>101</v>
      </c>
      <c r="D443" s="156">
        <v>3.9940000000000002</v>
      </c>
      <c r="E443" s="216">
        <v>213050</v>
      </c>
      <c r="F443" s="218">
        <f t="shared" si="45"/>
        <v>850922</v>
      </c>
      <c r="G443" s="156"/>
      <c r="H443" s="155"/>
      <c r="I443" s="229"/>
    </row>
    <row r="444" spans="1:9" s="153" customFormat="1" ht="27.75" customHeight="1" x14ac:dyDescent="0.2">
      <c r="A444" s="154">
        <v>430</v>
      </c>
      <c r="B444" s="211" t="s">
        <v>516</v>
      </c>
      <c r="C444" s="212" t="s">
        <v>101</v>
      </c>
      <c r="D444" s="156"/>
      <c r="E444" s="215"/>
      <c r="F444" s="218"/>
      <c r="G444" s="156">
        <v>5.0000000000000001E-4</v>
      </c>
      <c r="H444" s="215">
        <v>51711.86</v>
      </c>
      <c r="I444" s="218">
        <f t="shared" ref="I444:I446" si="50">G444*H444</f>
        <v>26</v>
      </c>
    </row>
    <row r="445" spans="1:9" s="153" customFormat="1" ht="21" customHeight="1" x14ac:dyDescent="0.2">
      <c r="A445" s="154">
        <v>431</v>
      </c>
      <c r="B445" s="211" t="s">
        <v>517</v>
      </c>
      <c r="C445" s="212" t="s">
        <v>101</v>
      </c>
      <c r="D445" s="156"/>
      <c r="E445" s="215"/>
      <c r="F445" s="218"/>
      <c r="G445" s="156">
        <v>0.1283</v>
      </c>
      <c r="H445" s="215">
        <v>139347.51</v>
      </c>
      <c r="I445" s="218">
        <f t="shared" si="50"/>
        <v>17878</v>
      </c>
    </row>
    <row r="446" spans="1:9" s="153" customFormat="1" ht="19.5" customHeight="1" x14ac:dyDescent="0.2">
      <c r="A446" s="154">
        <v>432</v>
      </c>
      <c r="B446" s="211" t="s">
        <v>518</v>
      </c>
      <c r="C446" s="212" t="s">
        <v>102</v>
      </c>
      <c r="D446" s="156"/>
      <c r="E446" s="215"/>
      <c r="F446" s="218"/>
      <c r="G446" s="156">
        <v>1.02</v>
      </c>
      <c r="H446" s="215">
        <v>4627.12</v>
      </c>
      <c r="I446" s="218">
        <f t="shared" si="50"/>
        <v>4720</v>
      </c>
    </row>
    <row r="447" spans="1:9" s="153" customFormat="1" ht="23.25" customHeight="1" x14ac:dyDescent="0.2">
      <c r="A447" s="154">
        <v>433</v>
      </c>
      <c r="B447" s="211" t="s">
        <v>519</v>
      </c>
      <c r="C447" s="212" t="s">
        <v>334</v>
      </c>
      <c r="D447" s="156" t="s">
        <v>763</v>
      </c>
      <c r="E447" s="216">
        <v>19900</v>
      </c>
      <c r="F447" s="218">
        <f t="shared" si="45"/>
        <v>318400</v>
      </c>
      <c r="G447" s="156"/>
      <c r="H447" s="155"/>
      <c r="I447" s="229"/>
    </row>
    <row r="448" spans="1:9" s="153" customFormat="1" ht="25.5" x14ac:dyDescent="0.2">
      <c r="A448" s="154">
        <v>434</v>
      </c>
      <c r="B448" s="211" t="s">
        <v>520</v>
      </c>
      <c r="C448" s="212" t="s">
        <v>102</v>
      </c>
      <c r="D448" s="156"/>
      <c r="E448" s="215"/>
      <c r="F448" s="218"/>
      <c r="G448" s="156">
        <v>10.27</v>
      </c>
      <c r="H448" s="215">
        <v>2646.62</v>
      </c>
      <c r="I448" s="218">
        <f t="shared" ref="I448:I449" si="51">G448*H448</f>
        <v>27181</v>
      </c>
    </row>
    <row r="449" spans="1:9" s="153" customFormat="1" ht="51" x14ac:dyDescent="0.2">
      <c r="A449" s="154">
        <v>435</v>
      </c>
      <c r="B449" s="211" t="s">
        <v>521</v>
      </c>
      <c r="C449" s="212" t="s">
        <v>444</v>
      </c>
      <c r="D449" s="156"/>
      <c r="E449" s="216"/>
      <c r="F449" s="218"/>
      <c r="G449" s="156">
        <v>1E-3</v>
      </c>
      <c r="H449" s="216">
        <v>54370</v>
      </c>
      <c r="I449" s="218">
        <f t="shared" si="51"/>
        <v>54</v>
      </c>
    </row>
    <row r="450" spans="1:9" s="153" customFormat="1" ht="27.75" customHeight="1" x14ac:dyDescent="0.2">
      <c r="A450" s="154">
        <v>436</v>
      </c>
      <c r="B450" s="220" t="s">
        <v>522</v>
      </c>
      <c r="C450" s="155" t="s">
        <v>444</v>
      </c>
      <c r="D450" s="156">
        <v>4.0800000000000003E-3</v>
      </c>
      <c r="E450" s="216">
        <v>24000</v>
      </c>
      <c r="F450" s="218">
        <f t="shared" si="45"/>
        <v>98</v>
      </c>
      <c r="G450" s="156"/>
      <c r="H450" s="155"/>
      <c r="I450" s="229"/>
    </row>
    <row r="451" spans="1:9" s="153" customFormat="1" ht="51" x14ac:dyDescent="0.2">
      <c r="A451" s="154">
        <v>437</v>
      </c>
      <c r="B451" s="211" t="s">
        <v>523</v>
      </c>
      <c r="C451" s="212" t="s">
        <v>444</v>
      </c>
      <c r="D451" s="156"/>
      <c r="E451" s="216"/>
      <c r="F451" s="218"/>
      <c r="G451" s="156">
        <v>0.04</v>
      </c>
      <c r="H451" s="216">
        <v>174278.48</v>
      </c>
      <c r="I451" s="218">
        <f t="shared" ref="I451" si="52">G451*H451</f>
        <v>6971</v>
      </c>
    </row>
    <row r="452" spans="1:9" s="153" customFormat="1" ht="51" x14ac:dyDescent="0.2">
      <c r="A452" s="154">
        <v>438</v>
      </c>
      <c r="B452" s="211" t="s">
        <v>524</v>
      </c>
      <c r="C452" s="212" t="s">
        <v>444</v>
      </c>
      <c r="D452" s="156">
        <v>0.625</v>
      </c>
      <c r="E452" s="216">
        <v>20000</v>
      </c>
      <c r="F452" s="218">
        <f t="shared" ref="F452" si="53">D452*E452</f>
        <v>12500</v>
      </c>
      <c r="G452" s="156"/>
      <c r="H452" s="216"/>
      <c r="I452" s="218"/>
    </row>
    <row r="453" spans="1:9" s="153" customFormat="1" ht="51" x14ac:dyDescent="0.2">
      <c r="A453" s="154">
        <v>439</v>
      </c>
      <c r="B453" s="211" t="s">
        <v>525</v>
      </c>
      <c r="C453" s="212" t="s">
        <v>444</v>
      </c>
      <c r="D453" s="156"/>
      <c r="E453" s="216"/>
      <c r="F453" s="180"/>
      <c r="G453" s="156">
        <v>0.75</v>
      </c>
      <c r="H453" s="216">
        <v>21000</v>
      </c>
      <c r="I453" s="180">
        <f t="shared" ref="I453" si="54">G453*H453</f>
        <v>15750</v>
      </c>
    </row>
    <row r="454" spans="1:9" s="153" customFormat="1" ht="51" x14ac:dyDescent="0.2">
      <c r="A454" s="154">
        <v>440</v>
      </c>
      <c r="B454" s="211" t="s">
        <v>526</v>
      </c>
      <c r="C454" s="212" t="s">
        <v>444</v>
      </c>
      <c r="D454" s="156">
        <v>0.25</v>
      </c>
      <c r="E454" s="216">
        <v>26000</v>
      </c>
      <c r="F454" s="180">
        <f t="shared" si="45"/>
        <v>6500</v>
      </c>
      <c r="G454" s="156"/>
      <c r="H454" s="155"/>
      <c r="I454" s="229"/>
    </row>
    <row r="455" spans="1:9" s="153" customFormat="1" ht="51" x14ac:dyDescent="0.2">
      <c r="A455" s="154">
        <v>441</v>
      </c>
      <c r="B455" s="211" t="s">
        <v>527</v>
      </c>
      <c r="C455" s="212" t="s">
        <v>444</v>
      </c>
      <c r="D455" s="156">
        <v>0.75</v>
      </c>
      <c r="E455" s="216">
        <v>75000</v>
      </c>
      <c r="F455" s="180">
        <f t="shared" si="45"/>
        <v>56250</v>
      </c>
      <c r="G455" s="156"/>
      <c r="H455" s="155"/>
      <c r="I455" s="229"/>
    </row>
    <row r="456" spans="1:9" s="153" customFormat="1" ht="51" x14ac:dyDescent="0.2">
      <c r="A456" s="154">
        <v>442</v>
      </c>
      <c r="B456" s="211" t="s">
        <v>528</v>
      </c>
      <c r="C456" s="212" t="s">
        <v>444</v>
      </c>
      <c r="D456" s="156">
        <v>0.125</v>
      </c>
      <c r="E456" s="216">
        <v>129000</v>
      </c>
      <c r="F456" s="180">
        <f t="shared" si="45"/>
        <v>16125</v>
      </c>
      <c r="G456" s="156"/>
      <c r="H456" s="155"/>
      <c r="I456" s="229"/>
    </row>
    <row r="457" spans="1:9" s="153" customFormat="1" ht="51" x14ac:dyDescent="0.2">
      <c r="A457" s="154">
        <v>443</v>
      </c>
      <c r="B457" s="211" t="s">
        <v>529</v>
      </c>
      <c r="C457" s="212" t="s">
        <v>444</v>
      </c>
      <c r="D457" s="156">
        <v>0.75</v>
      </c>
      <c r="E457" s="216">
        <v>48000</v>
      </c>
      <c r="F457" s="180">
        <f t="shared" si="45"/>
        <v>36000</v>
      </c>
      <c r="G457" s="156"/>
      <c r="H457" s="155"/>
      <c r="I457" s="229"/>
    </row>
    <row r="458" spans="1:9" s="153" customFormat="1" ht="23.25" customHeight="1" x14ac:dyDescent="0.2">
      <c r="A458" s="154">
        <v>444</v>
      </c>
      <c r="B458" s="211" t="s">
        <v>530</v>
      </c>
      <c r="C458" s="155" t="s">
        <v>444</v>
      </c>
      <c r="D458" s="156">
        <v>4.0800000000000003E-3</v>
      </c>
      <c r="E458" s="216">
        <v>51000</v>
      </c>
      <c r="F458" s="218">
        <f t="shared" si="45"/>
        <v>208</v>
      </c>
      <c r="G458" s="156"/>
      <c r="H458" s="155"/>
      <c r="I458" s="229"/>
    </row>
    <row r="459" spans="1:9" s="153" customFormat="1" ht="24" customHeight="1" x14ac:dyDescent="0.2">
      <c r="A459" s="154">
        <v>445</v>
      </c>
      <c r="B459" s="211" t="s">
        <v>531</v>
      </c>
      <c r="C459" s="155" t="s">
        <v>444</v>
      </c>
      <c r="D459" s="156">
        <v>8.3640000000000006E-2</v>
      </c>
      <c r="E459" s="216">
        <v>124000</v>
      </c>
      <c r="F459" s="218">
        <f t="shared" si="45"/>
        <v>10371</v>
      </c>
      <c r="G459" s="156"/>
      <c r="H459" s="155"/>
      <c r="I459" s="229"/>
    </row>
    <row r="460" spans="1:9" s="153" customFormat="1" ht="76.5" x14ac:dyDescent="0.2">
      <c r="A460" s="154">
        <v>446</v>
      </c>
      <c r="B460" s="211" t="s">
        <v>532</v>
      </c>
      <c r="C460" s="155" t="s">
        <v>444</v>
      </c>
      <c r="D460" s="156">
        <v>0.19</v>
      </c>
      <c r="E460" s="216">
        <v>86000</v>
      </c>
      <c r="F460" s="180">
        <f t="shared" si="45"/>
        <v>16340</v>
      </c>
      <c r="G460" s="156"/>
      <c r="H460" s="155"/>
      <c r="I460" s="229"/>
    </row>
    <row r="461" spans="1:9" s="153" customFormat="1" ht="76.5" x14ac:dyDescent="0.2">
      <c r="A461" s="154">
        <v>447</v>
      </c>
      <c r="B461" s="211" t="s">
        <v>533</v>
      </c>
      <c r="C461" s="155" t="s">
        <v>444</v>
      </c>
      <c r="D461" s="156">
        <v>0.38</v>
      </c>
      <c r="E461" s="216">
        <v>115000</v>
      </c>
      <c r="F461" s="180">
        <f t="shared" si="45"/>
        <v>43700</v>
      </c>
      <c r="G461" s="156"/>
      <c r="H461" s="155"/>
      <c r="I461" s="229"/>
    </row>
    <row r="462" spans="1:9" s="153" customFormat="1" ht="76.5" x14ac:dyDescent="0.2">
      <c r="A462" s="154">
        <v>448</v>
      </c>
      <c r="B462" s="211" t="s">
        <v>534</v>
      </c>
      <c r="C462" s="155" t="s">
        <v>444</v>
      </c>
      <c r="D462" s="156">
        <v>2.5000000000000001E-2</v>
      </c>
      <c r="E462" s="216">
        <v>280000</v>
      </c>
      <c r="F462" s="180">
        <f t="shared" si="45"/>
        <v>7000</v>
      </c>
      <c r="G462" s="156"/>
      <c r="H462" s="155"/>
      <c r="I462" s="229"/>
    </row>
    <row r="463" spans="1:9" s="153" customFormat="1" ht="51" x14ac:dyDescent="0.2">
      <c r="A463" s="154">
        <v>449</v>
      </c>
      <c r="B463" s="211" t="s">
        <v>535</v>
      </c>
      <c r="C463" s="155" t="s">
        <v>101</v>
      </c>
      <c r="D463" s="156"/>
      <c r="E463" s="216"/>
      <c r="F463" s="218"/>
      <c r="G463" s="156">
        <v>3.2099999999999997E-2</v>
      </c>
      <c r="H463" s="216">
        <v>192000</v>
      </c>
      <c r="I463" s="218">
        <f t="shared" ref="I463:I471" si="55">G463*H463</f>
        <v>6163</v>
      </c>
    </row>
    <row r="464" spans="1:9" s="153" customFormat="1" ht="38.25" x14ac:dyDescent="0.2">
      <c r="A464" s="154">
        <v>450</v>
      </c>
      <c r="B464" s="211" t="s">
        <v>536</v>
      </c>
      <c r="C464" s="155" t="s">
        <v>101</v>
      </c>
      <c r="D464" s="156"/>
      <c r="E464" s="216"/>
      <c r="F464" s="218"/>
      <c r="G464" s="156">
        <v>4.1079999999999998E-2</v>
      </c>
      <c r="H464" s="216">
        <v>728862</v>
      </c>
      <c r="I464" s="218">
        <f t="shared" si="55"/>
        <v>29942</v>
      </c>
    </row>
    <row r="465" spans="1:9" s="153" customFormat="1" ht="51" x14ac:dyDescent="0.2">
      <c r="A465" s="154">
        <v>451</v>
      </c>
      <c r="B465" s="211" t="s">
        <v>537</v>
      </c>
      <c r="C465" s="155" t="s">
        <v>444</v>
      </c>
      <c r="D465" s="156"/>
      <c r="E465" s="216"/>
      <c r="F465" s="218"/>
      <c r="G465" s="156">
        <v>0.03</v>
      </c>
      <c r="H465" s="216">
        <v>728862</v>
      </c>
      <c r="I465" s="218">
        <f t="shared" si="55"/>
        <v>21866</v>
      </c>
    </row>
    <row r="466" spans="1:9" s="153" customFormat="1" ht="51" x14ac:dyDescent="0.2">
      <c r="A466" s="154">
        <v>452</v>
      </c>
      <c r="B466" s="211" t="s">
        <v>538</v>
      </c>
      <c r="C466" s="155" t="s">
        <v>444</v>
      </c>
      <c r="D466" s="156"/>
      <c r="E466" s="216"/>
      <c r="F466" s="218"/>
      <c r="G466" s="156">
        <v>0.01</v>
      </c>
      <c r="H466" s="216">
        <v>3600</v>
      </c>
      <c r="I466" s="218">
        <f t="shared" si="55"/>
        <v>36</v>
      </c>
    </row>
    <row r="467" spans="1:9" s="153" customFormat="1" ht="51" x14ac:dyDescent="0.2">
      <c r="A467" s="154">
        <v>453</v>
      </c>
      <c r="B467" s="211" t="s">
        <v>539</v>
      </c>
      <c r="C467" s="212" t="s">
        <v>444</v>
      </c>
      <c r="D467" s="156"/>
      <c r="E467" s="216"/>
      <c r="F467" s="218"/>
      <c r="G467" s="156">
        <v>0.2</v>
      </c>
      <c r="H467" s="216">
        <v>19656</v>
      </c>
      <c r="I467" s="218">
        <f t="shared" si="55"/>
        <v>3931</v>
      </c>
    </row>
    <row r="468" spans="1:9" s="153" customFormat="1" x14ac:dyDescent="0.2">
      <c r="A468" s="154">
        <v>454</v>
      </c>
      <c r="B468" s="211" t="s">
        <v>540</v>
      </c>
      <c r="C468" s="212" t="s">
        <v>258</v>
      </c>
      <c r="D468" s="156"/>
      <c r="E468" s="216"/>
      <c r="F468" s="218"/>
      <c r="G468" s="223">
        <v>1</v>
      </c>
      <c r="H468" s="217">
        <v>500</v>
      </c>
      <c r="I468" s="218">
        <f t="shared" si="55"/>
        <v>500</v>
      </c>
    </row>
    <row r="469" spans="1:9" s="153" customFormat="1" x14ac:dyDescent="0.2">
      <c r="A469" s="154">
        <v>455</v>
      </c>
      <c r="B469" s="211" t="s">
        <v>766</v>
      </c>
      <c r="C469" s="212" t="s">
        <v>258</v>
      </c>
      <c r="D469" s="156"/>
      <c r="E469" s="216"/>
      <c r="F469" s="218"/>
      <c r="G469" s="223">
        <v>2</v>
      </c>
      <c r="H469" s="217">
        <v>650</v>
      </c>
      <c r="I469" s="218">
        <f t="shared" si="55"/>
        <v>1300</v>
      </c>
    </row>
    <row r="470" spans="1:9" s="153" customFormat="1" x14ac:dyDescent="0.2">
      <c r="A470" s="154">
        <v>456</v>
      </c>
      <c r="B470" s="211" t="s">
        <v>766</v>
      </c>
      <c r="C470" s="212" t="s">
        <v>258</v>
      </c>
      <c r="D470" s="156"/>
      <c r="E470" s="216"/>
      <c r="F470" s="218"/>
      <c r="G470" s="223">
        <v>18</v>
      </c>
      <c r="H470" s="217">
        <v>650</v>
      </c>
      <c r="I470" s="218">
        <f t="shared" si="55"/>
        <v>11700</v>
      </c>
    </row>
    <row r="471" spans="1:9" s="153" customFormat="1" x14ac:dyDescent="0.2">
      <c r="A471" s="154">
        <v>457</v>
      </c>
      <c r="B471" s="211" t="s">
        <v>769</v>
      </c>
      <c r="C471" s="212" t="s">
        <v>258</v>
      </c>
      <c r="D471" s="156"/>
      <c r="E471" s="216"/>
      <c r="F471" s="218"/>
      <c r="G471" s="223">
        <v>3</v>
      </c>
      <c r="H471" s="217">
        <v>650</v>
      </c>
      <c r="I471" s="218">
        <f t="shared" si="55"/>
        <v>1950</v>
      </c>
    </row>
    <row r="472" spans="1:9" s="153" customFormat="1" x14ac:dyDescent="0.2">
      <c r="A472" s="154">
        <v>458</v>
      </c>
      <c r="B472" s="211" t="s">
        <v>677</v>
      </c>
      <c r="C472" s="212" t="s">
        <v>258</v>
      </c>
      <c r="D472" s="156">
        <v>19</v>
      </c>
      <c r="E472" s="216">
        <v>350</v>
      </c>
      <c r="F472" s="218">
        <f t="shared" si="45"/>
        <v>6650</v>
      </c>
      <c r="G472" s="156"/>
      <c r="H472" s="155"/>
      <c r="I472" s="229"/>
    </row>
    <row r="473" spans="1:9" s="153" customFormat="1" x14ac:dyDescent="0.2">
      <c r="A473" s="154">
        <v>459</v>
      </c>
      <c r="B473" s="211" t="s">
        <v>678</v>
      </c>
      <c r="C473" s="212" t="s">
        <v>258</v>
      </c>
      <c r="D473" s="156">
        <v>8</v>
      </c>
      <c r="E473" s="216">
        <v>440</v>
      </c>
      <c r="F473" s="180">
        <f t="shared" si="45"/>
        <v>3520</v>
      </c>
      <c r="G473" s="156"/>
      <c r="H473" s="155"/>
      <c r="I473" s="229"/>
    </row>
    <row r="474" spans="1:9" s="153" customFormat="1" x14ac:dyDescent="0.2">
      <c r="A474" s="154">
        <v>460</v>
      </c>
      <c r="B474" s="211" t="s">
        <v>679</v>
      </c>
      <c r="C474" s="212" t="s">
        <v>258</v>
      </c>
      <c r="D474" s="156">
        <v>58</v>
      </c>
      <c r="E474" s="216">
        <v>350</v>
      </c>
      <c r="F474" s="180">
        <f t="shared" si="45"/>
        <v>20300</v>
      </c>
      <c r="G474" s="156"/>
      <c r="H474" s="155"/>
      <c r="I474" s="229"/>
    </row>
    <row r="475" spans="1:9" s="153" customFormat="1" x14ac:dyDescent="0.2">
      <c r="A475" s="154">
        <v>461</v>
      </c>
      <c r="B475" s="211" t="s">
        <v>680</v>
      </c>
      <c r="C475" s="212" t="s">
        <v>258</v>
      </c>
      <c r="D475" s="156">
        <v>6</v>
      </c>
      <c r="E475" s="216">
        <v>850</v>
      </c>
      <c r="F475" s="180">
        <f t="shared" si="45"/>
        <v>5100</v>
      </c>
      <c r="G475" s="156"/>
      <c r="H475" s="155"/>
      <c r="I475" s="229"/>
    </row>
    <row r="476" spans="1:9" s="153" customFormat="1" x14ac:dyDescent="0.2">
      <c r="A476" s="154">
        <v>462</v>
      </c>
      <c r="B476" s="211" t="s">
        <v>681</v>
      </c>
      <c r="C476" s="212" t="s">
        <v>258</v>
      </c>
      <c r="D476" s="156"/>
      <c r="E476" s="216"/>
      <c r="F476" s="180"/>
      <c r="G476" s="223">
        <v>1</v>
      </c>
      <c r="H476" s="217">
        <v>780</v>
      </c>
      <c r="I476" s="180">
        <f t="shared" ref="I476" si="56">G476*H476</f>
        <v>780</v>
      </c>
    </row>
    <row r="477" spans="1:9" s="153" customFormat="1" x14ac:dyDescent="0.2">
      <c r="A477" s="154">
        <v>463</v>
      </c>
      <c r="B477" s="211" t="s">
        <v>680</v>
      </c>
      <c r="C477" s="212" t="s">
        <v>258</v>
      </c>
      <c r="D477" s="156">
        <v>12</v>
      </c>
      <c r="E477" s="216">
        <v>850</v>
      </c>
      <c r="F477" s="180">
        <f t="shared" si="45"/>
        <v>10200</v>
      </c>
      <c r="G477" s="223"/>
      <c r="H477" s="224"/>
      <c r="I477" s="230"/>
    </row>
    <row r="478" spans="1:9" s="153" customFormat="1" x14ac:dyDescent="0.2">
      <c r="A478" s="154">
        <v>464</v>
      </c>
      <c r="B478" s="211" t="s">
        <v>541</v>
      </c>
      <c r="C478" s="212" t="s">
        <v>258</v>
      </c>
      <c r="D478" s="156"/>
      <c r="E478" s="216"/>
      <c r="F478" s="180"/>
      <c r="G478" s="223">
        <v>7</v>
      </c>
      <c r="H478" s="217">
        <v>780</v>
      </c>
      <c r="I478" s="180">
        <f t="shared" ref="I478" si="57">G478*H478</f>
        <v>5460</v>
      </c>
    </row>
    <row r="479" spans="1:9" s="153" customFormat="1" x14ac:dyDescent="0.2">
      <c r="A479" s="154">
        <v>465</v>
      </c>
      <c r="B479" s="211" t="s">
        <v>682</v>
      </c>
      <c r="C479" s="212" t="s">
        <v>258</v>
      </c>
      <c r="D479" s="156">
        <v>3</v>
      </c>
      <c r="E479" s="216">
        <v>570</v>
      </c>
      <c r="F479" s="214">
        <f t="shared" si="45"/>
        <v>1710</v>
      </c>
      <c r="G479" s="156"/>
      <c r="H479" s="155"/>
      <c r="I479" s="229"/>
    </row>
    <row r="480" spans="1:9" s="153" customFormat="1" x14ac:dyDescent="0.2">
      <c r="A480" s="154">
        <v>466</v>
      </c>
      <c r="B480" s="211" t="s">
        <v>683</v>
      </c>
      <c r="C480" s="212" t="s">
        <v>258</v>
      </c>
      <c r="D480" s="156">
        <v>4</v>
      </c>
      <c r="E480" s="216">
        <v>1800</v>
      </c>
      <c r="F480" s="214">
        <f t="shared" si="45"/>
        <v>7200</v>
      </c>
      <c r="G480" s="156"/>
      <c r="H480" s="155"/>
      <c r="I480" s="229"/>
    </row>
    <row r="481" spans="1:9" s="153" customFormat="1" x14ac:dyDescent="0.2">
      <c r="A481" s="154">
        <v>467</v>
      </c>
      <c r="B481" s="211" t="s">
        <v>542</v>
      </c>
      <c r="C481" s="212" t="s">
        <v>258</v>
      </c>
      <c r="D481" s="156">
        <v>3</v>
      </c>
      <c r="E481" s="216">
        <v>1470</v>
      </c>
      <c r="F481" s="214">
        <f t="shared" si="45"/>
        <v>4410</v>
      </c>
      <c r="G481" s="156"/>
      <c r="H481" s="155"/>
      <c r="I481" s="229"/>
    </row>
    <row r="482" spans="1:9" s="153" customFormat="1" x14ac:dyDescent="0.2">
      <c r="A482" s="154">
        <v>468</v>
      </c>
      <c r="B482" s="211" t="s">
        <v>543</v>
      </c>
      <c r="C482" s="212" t="s">
        <v>258</v>
      </c>
      <c r="D482" s="156">
        <v>4</v>
      </c>
      <c r="E482" s="216">
        <v>4400</v>
      </c>
      <c r="F482" s="214">
        <f t="shared" si="45"/>
        <v>17600</v>
      </c>
      <c r="G482" s="156"/>
      <c r="H482" s="155"/>
      <c r="I482" s="229"/>
    </row>
    <row r="483" spans="1:9" s="153" customFormat="1" x14ac:dyDescent="0.2">
      <c r="A483" s="154">
        <v>469</v>
      </c>
      <c r="B483" s="211" t="s">
        <v>684</v>
      </c>
      <c r="C483" s="212" t="s">
        <v>258</v>
      </c>
      <c r="D483" s="156">
        <v>20</v>
      </c>
      <c r="E483" s="216">
        <v>2120</v>
      </c>
      <c r="F483" s="214">
        <f t="shared" si="45"/>
        <v>42400</v>
      </c>
      <c r="G483" s="156"/>
      <c r="H483" s="155"/>
      <c r="I483" s="229"/>
    </row>
    <row r="484" spans="1:9" s="153" customFormat="1" x14ac:dyDescent="0.2">
      <c r="A484" s="154">
        <v>470</v>
      </c>
      <c r="B484" s="211" t="s">
        <v>685</v>
      </c>
      <c r="C484" s="212" t="s">
        <v>258</v>
      </c>
      <c r="D484" s="156">
        <v>5</v>
      </c>
      <c r="E484" s="216">
        <v>2120</v>
      </c>
      <c r="F484" s="214">
        <f t="shared" si="45"/>
        <v>10600</v>
      </c>
      <c r="G484" s="156"/>
      <c r="H484" s="155"/>
      <c r="I484" s="229"/>
    </row>
    <row r="485" spans="1:9" s="153" customFormat="1" x14ac:dyDescent="0.2">
      <c r="A485" s="154">
        <v>471</v>
      </c>
      <c r="B485" s="211" t="s">
        <v>544</v>
      </c>
      <c r="C485" s="212" t="s">
        <v>258</v>
      </c>
      <c r="D485" s="156">
        <v>1</v>
      </c>
      <c r="E485" s="216">
        <v>3100</v>
      </c>
      <c r="F485" s="214">
        <f t="shared" si="45"/>
        <v>3100</v>
      </c>
      <c r="G485" s="156"/>
      <c r="H485" s="155"/>
      <c r="I485" s="229"/>
    </row>
    <row r="486" spans="1:9" s="153" customFormat="1" x14ac:dyDescent="0.2">
      <c r="A486" s="154">
        <v>472</v>
      </c>
      <c r="B486" s="211" t="s">
        <v>545</v>
      </c>
      <c r="C486" s="212" t="s">
        <v>258</v>
      </c>
      <c r="D486" s="156">
        <v>6</v>
      </c>
      <c r="E486" s="216">
        <v>4100</v>
      </c>
      <c r="F486" s="214">
        <f t="shared" si="45"/>
        <v>24600</v>
      </c>
      <c r="G486" s="156"/>
      <c r="H486" s="155"/>
      <c r="I486" s="229"/>
    </row>
    <row r="487" spans="1:9" s="153" customFormat="1" x14ac:dyDescent="0.2">
      <c r="A487" s="154">
        <v>473</v>
      </c>
      <c r="B487" s="211" t="s">
        <v>686</v>
      </c>
      <c r="C487" s="212" t="s">
        <v>258</v>
      </c>
      <c r="D487" s="156">
        <v>3</v>
      </c>
      <c r="E487" s="216">
        <v>400</v>
      </c>
      <c r="F487" s="214">
        <f t="shared" si="45"/>
        <v>1200</v>
      </c>
      <c r="G487" s="156"/>
      <c r="H487" s="155"/>
      <c r="I487" s="229"/>
    </row>
    <row r="488" spans="1:9" s="153" customFormat="1" x14ac:dyDescent="0.2">
      <c r="A488" s="154">
        <v>474</v>
      </c>
      <c r="B488" s="211" t="s">
        <v>687</v>
      </c>
      <c r="C488" s="212" t="s">
        <v>258</v>
      </c>
      <c r="D488" s="156">
        <v>18</v>
      </c>
      <c r="E488" s="216">
        <v>400</v>
      </c>
      <c r="F488" s="214">
        <f t="shared" si="45"/>
        <v>7200</v>
      </c>
      <c r="G488" s="156"/>
      <c r="H488" s="155"/>
      <c r="I488" s="229"/>
    </row>
    <row r="489" spans="1:9" s="153" customFormat="1" x14ac:dyDescent="0.2">
      <c r="A489" s="154">
        <v>475</v>
      </c>
      <c r="B489" s="211" t="s">
        <v>690</v>
      </c>
      <c r="C489" s="212" t="s">
        <v>258</v>
      </c>
      <c r="D489" s="156"/>
      <c r="E489" s="216"/>
      <c r="F489" s="214"/>
      <c r="G489" s="156">
        <v>3</v>
      </c>
      <c r="H489" s="216">
        <v>490</v>
      </c>
      <c r="I489" s="214">
        <f t="shared" ref="I489" si="58">G489*H489</f>
        <v>1470</v>
      </c>
    </row>
    <row r="490" spans="1:9" s="153" customFormat="1" x14ac:dyDescent="0.2">
      <c r="A490" s="154">
        <v>476</v>
      </c>
      <c r="B490" s="211" t="s">
        <v>546</v>
      </c>
      <c r="C490" s="212" t="s">
        <v>258</v>
      </c>
      <c r="D490" s="156">
        <v>1</v>
      </c>
      <c r="E490" s="216">
        <v>300</v>
      </c>
      <c r="F490" s="214">
        <f t="shared" si="45"/>
        <v>300</v>
      </c>
      <c r="G490" s="156"/>
      <c r="H490" s="155"/>
      <c r="I490" s="229"/>
    </row>
    <row r="491" spans="1:9" s="153" customFormat="1" x14ac:dyDescent="0.2">
      <c r="A491" s="154">
        <v>477</v>
      </c>
      <c r="B491" s="211" t="s">
        <v>547</v>
      </c>
      <c r="C491" s="212" t="s">
        <v>258</v>
      </c>
      <c r="D491" s="156">
        <v>27</v>
      </c>
      <c r="E491" s="216">
        <v>850</v>
      </c>
      <c r="F491" s="214">
        <f t="shared" si="45"/>
        <v>22950</v>
      </c>
      <c r="G491" s="156"/>
      <c r="H491" s="155"/>
      <c r="I491" s="229"/>
    </row>
    <row r="492" spans="1:9" s="153" customFormat="1" x14ac:dyDescent="0.2">
      <c r="A492" s="154">
        <v>478</v>
      </c>
      <c r="B492" s="211" t="s">
        <v>547</v>
      </c>
      <c r="C492" s="212" t="s">
        <v>258</v>
      </c>
      <c r="D492" s="156">
        <v>3</v>
      </c>
      <c r="E492" s="216">
        <v>850</v>
      </c>
      <c r="F492" s="214">
        <f t="shared" si="45"/>
        <v>2550</v>
      </c>
      <c r="G492" s="156"/>
      <c r="H492" s="155"/>
      <c r="I492" s="229"/>
    </row>
    <row r="493" spans="1:9" s="153" customFormat="1" x14ac:dyDescent="0.2">
      <c r="A493" s="154">
        <v>479</v>
      </c>
      <c r="B493" s="211" t="s">
        <v>689</v>
      </c>
      <c r="C493" s="212" t="s">
        <v>258</v>
      </c>
      <c r="D493" s="156">
        <v>1</v>
      </c>
      <c r="E493" s="216">
        <v>950</v>
      </c>
      <c r="F493" s="214">
        <f t="shared" si="45"/>
        <v>950</v>
      </c>
      <c r="G493" s="156"/>
      <c r="H493" s="155"/>
      <c r="I493" s="229"/>
    </row>
    <row r="494" spans="1:9" s="153" customFormat="1" x14ac:dyDescent="0.2">
      <c r="A494" s="154">
        <v>480</v>
      </c>
      <c r="B494" s="211" t="s">
        <v>688</v>
      </c>
      <c r="C494" s="212" t="s">
        <v>258</v>
      </c>
      <c r="D494" s="156">
        <v>1</v>
      </c>
      <c r="E494" s="216">
        <v>950</v>
      </c>
      <c r="F494" s="214">
        <f t="shared" si="45"/>
        <v>950</v>
      </c>
      <c r="G494" s="156"/>
      <c r="H494" s="155"/>
      <c r="I494" s="229"/>
    </row>
    <row r="495" spans="1:9" s="153" customFormat="1" x14ac:dyDescent="0.2">
      <c r="A495" s="154">
        <v>481</v>
      </c>
      <c r="B495" s="211" t="s">
        <v>548</v>
      </c>
      <c r="C495" s="212" t="s">
        <v>258</v>
      </c>
      <c r="D495" s="156">
        <v>1</v>
      </c>
      <c r="E495" s="216">
        <v>700</v>
      </c>
      <c r="F495" s="214">
        <f t="shared" si="45"/>
        <v>700</v>
      </c>
      <c r="G495" s="156"/>
      <c r="H495" s="155"/>
      <c r="I495" s="229"/>
    </row>
    <row r="496" spans="1:9" s="153" customFormat="1" x14ac:dyDescent="0.2">
      <c r="A496" s="154">
        <v>482</v>
      </c>
      <c r="B496" s="211" t="s">
        <v>549</v>
      </c>
      <c r="C496" s="212" t="s">
        <v>258</v>
      </c>
      <c r="D496" s="156"/>
      <c r="E496" s="216"/>
      <c r="F496" s="214"/>
      <c r="G496" s="223">
        <v>3</v>
      </c>
      <c r="H496" s="217">
        <v>450</v>
      </c>
      <c r="I496" s="214">
        <f t="shared" ref="I496:I502" si="59">G496*H496</f>
        <v>1350</v>
      </c>
    </row>
    <row r="497" spans="1:9" s="153" customFormat="1" x14ac:dyDescent="0.2">
      <c r="A497" s="154">
        <v>483</v>
      </c>
      <c r="B497" s="211" t="s">
        <v>550</v>
      </c>
      <c r="C497" s="212" t="s">
        <v>258</v>
      </c>
      <c r="D497" s="156"/>
      <c r="E497" s="216"/>
      <c r="F497" s="214"/>
      <c r="G497" s="223">
        <v>5</v>
      </c>
      <c r="H497" s="217">
        <v>105</v>
      </c>
      <c r="I497" s="214">
        <f t="shared" si="59"/>
        <v>525</v>
      </c>
    </row>
    <row r="498" spans="1:9" s="153" customFormat="1" x14ac:dyDescent="0.2">
      <c r="A498" s="154">
        <v>484</v>
      </c>
      <c r="B498" s="211" t="s">
        <v>551</v>
      </c>
      <c r="C498" s="212" t="s">
        <v>258</v>
      </c>
      <c r="D498" s="156"/>
      <c r="E498" s="216"/>
      <c r="F498" s="214"/>
      <c r="G498" s="223">
        <v>1</v>
      </c>
      <c r="H498" s="217">
        <v>169</v>
      </c>
      <c r="I498" s="214">
        <f t="shared" si="59"/>
        <v>169</v>
      </c>
    </row>
    <row r="499" spans="1:9" s="153" customFormat="1" x14ac:dyDescent="0.2">
      <c r="A499" s="154">
        <v>485</v>
      </c>
      <c r="B499" s="211" t="s">
        <v>552</v>
      </c>
      <c r="C499" s="212" t="s">
        <v>258</v>
      </c>
      <c r="D499" s="156"/>
      <c r="E499" s="216"/>
      <c r="F499" s="214"/>
      <c r="G499" s="223">
        <v>13</v>
      </c>
      <c r="H499" s="217">
        <v>152.11000000000001</v>
      </c>
      <c r="I499" s="214">
        <f t="shared" si="59"/>
        <v>1977</v>
      </c>
    </row>
    <row r="500" spans="1:9" s="153" customFormat="1" x14ac:dyDescent="0.2">
      <c r="A500" s="154">
        <v>486</v>
      </c>
      <c r="B500" s="211" t="s">
        <v>553</v>
      </c>
      <c r="C500" s="212" t="s">
        <v>258</v>
      </c>
      <c r="D500" s="156"/>
      <c r="E500" s="216"/>
      <c r="F500" s="214"/>
      <c r="G500" s="223">
        <v>2</v>
      </c>
      <c r="H500" s="217">
        <v>141.26</v>
      </c>
      <c r="I500" s="214">
        <f t="shared" si="59"/>
        <v>283</v>
      </c>
    </row>
    <row r="501" spans="1:9" s="153" customFormat="1" x14ac:dyDescent="0.2">
      <c r="A501" s="154">
        <v>487</v>
      </c>
      <c r="B501" s="211" t="s">
        <v>554</v>
      </c>
      <c r="C501" s="212" t="s">
        <v>258</v>
      </c>
      <c r="D501" s="156"/>
      <c r="E501" s="216"/>
      <c r="F501" s="214"/>
      <c r="G501" s="223">
        <v>1</v>
      </c>
      <c r="H501" s="217">
        <v>152.11000000000001</v>
      </c>
      <c r="I501" s="214">
        <f t="shared" si="59"/>
        <v>152</v>
      </c>
    </row>
    <row r="502" spans="1:9" s="153" customFormat="1" ht="63.75" x14ac:dyDescent="0.2">
      <c r="A502" s="154">
        <v>488</v>
      </c>
      <c r="B502" s="211" t="s">
        <v>715</v>
      </c>
      <c r="C502" s="212" t="s">
        <v>256</v>
      </c>
      <c r="D502" s="156">
        <v>3.7600000000000001E-2</v>
      </c>
      <c r="E502" s="216">
        <v>239.93</v>
      </c>
      <c r="F502" s="214">
        <f t="shared" ref="F502:F503" si="60">D502*E502</f>
        <v>9</v>
      </c>
      <c r="G502" s="156">
        <v>3.7600000000000001E-2</v>
      </c>
      <c r="H502" s="216">
        <v>239.93</v>
      </c>
      <c r="I502" s="214">
        <f t="shared" si="59"/>
        <v>9</v>
      </c>
    </row>
    <row r="503" spans="1:9" s="153" customFormat="1" ht="27.75" customHeight="1" x14ac:dyDescent="0.2">
      <c r="A503" s="154">
        <v>489</v>
      </c>
      <c r="B503" s="211" t="s">
        <v>424</v>
      </c>
      <c r="C503" s="212" t="s">
        <v>258</v>
      </c>
      <c r="D503" s="156">
        <v>12</v>
      </c>
      <c r="E503" s="216">
        <v>50</v>
      </c>
      <c r="F503" s="214">
        <f t="shared" si="60"/>
        <v>600</v>
      </c>
      <c r="G503" s="156"/>
      <c r="H503" s="155"/>
      <c r="I503" s="229"/>
    </row>
    <row r="504" spans="1:9" s="153" customFormat="1" ht="27.75" customHeight="1" x14ac:dyDescent="0.2">
      <c r="A504" s="154">
        <v>490</v>
      </c>
      <c r="B504" s="211" t="s">
        <v>555</v>
      </c>
      <c r="C504" s="212" t="s">
        <v>258</v>
      </c>
      <c r="D504" s="156"/>
      <c r="E504" s="216"/>
      <c r="F504" s="214"/>
      <c r="G504" s="156">
        <v>1</v>
      </c>
      <c r="H504" s="216">
        <v>233.71</v>
      </c>
      <c r="I504" s="214">
        <f t="shared" ref="I504" si="61">G504*H504</f>
        <v>234</v>
      </c>
    </row>
    <row r="505" spans="1:9" s="153" customFormat="1" ht="27.75" customHeight="1" x14ac:dyDescent="0.2">
      <c r="A505" s="154">
        <v>491</v>
      </c>
      <c r="B505" s="211" t="s">
        <v>556</v>
      </c>
      <c r="C505" s="212" t="s">
        <v>258</v>
      </c>
      <c r="D505" s="156"/>
      <c r="E505" s="216"/>
      <c r="F505" s="214"/>
      <c r="G505" s="156">
        <v>72</v>
      </c>
      <c r="H505" s="216">
        <v>80</v>
      </c>
      <c r="I505" s="214">
        <f t="shared" ref="I505:I507" si="62">G505*H505</f>
        <v>5760</v>
      </c>
    </row>
    <row r="506" spans="1:9" s="153" customFormat="1" ht="39.75" customHeight="1" x14ac:dyDescent="0.2">
      <c r="A506" s="154">
        <v>492</v>
      </c>
      <c r="B506" s="211" t="s">
        <v>714</v>
      </c>
      <c r="C506" s="212" t="s">
        <v>258</v>
      </c>
      <c r="D506" s="156"/>
      <c r="E506" s="216"/>
      <c r="F506" s="214"/>
      <c r="G506" s="156">
        <v>26</v>
      </c>
      <c r="H506" s="216">
        <v>185</v>
      </c>
      <c r="I506" s="214">
        <f t="shared" si="62"/>
        <v>4810</v>
      </c>
    </row>
    <row r="507" spans="1:9" s="153" customFormat="1" ht="27.75" customHeight="1" x14ac:dyDescent="0.2">
      <c r="A507" s="154">
        <v>493</v>
      </c>
      <c r="B507" s="211" t="s">
        <v>435</v>
      </c>
      <c r="C507" s="212" t="s">
        <v>103</v>
      </c>
      <c r="D507" s="156"/>
      <c r="E507" s="216"/>
      <c r="F507" s="214"/>
      <c r="G507" s="156">
        <v>0.16919999999999999</v>
      </c>
      <c r="H507" s="216">
        <v>115.07</v>
      </c>
      <c r="I507" s="214">
        <f t="shared" si="62"/>
        <v>19</v>
      </c>
    </row>
    <row r="508" spans="1:9" s="153" customFormat="1" ht="25.5" customHeight="1" x14ac:dyDescent="0.2">
      <c r="A508" s="633" t="s">
        <v>100</v>
      </c>
      <c r="B508" s="634"/>
      <c r="C508" s="635"/>
      <c r="D508" s="154"/>
      <c r="E508" s="179"/>
      <c r="F508" s="219">
        <f>SUM(F15:F507)</f>
        <v>10565348</v>
      </c>
      <c r="G508" s="159"/>
      <c r="H508" s="159"/>
      <c r="I508" s="160">
        <f>SUM(I15:I507)</f>
        <v>2105144</v>
      </c>
    </row>
    <row r="509" spans="1:9" s="153" customFormat="1" ht="18.75" customHeight="1" x14ac:dyDescent="0.2">
      <c r="A509" s="630" t="s">
        <v>749</v>
      </c>
      <c r="B509" s="631"/>
      <c r="C509" s="631"/>
      <c r="D509" s="631"/>
      <c r="E509" s="631"/>
      <c r="F509" s="631"/>
      <c r="G509" s="631"/>
      <c r="H509" s="631"/>
      <c r="I509" s="632"/>
    </row>
    <row r="510" spans="1:9" s="153" customFormat="1" ht="29.25" customHeight="1" x14ac:dyDescent="0.2">
      <c r="A510" s="154">
        <v>1</v>
      </c>
      <c r="B510" s="211" t="s">
        <v>691</v>
      </c>
      <c r="C510" s="212" t="s">
        <v>334</v>
      </c>
      <c r="D510" s="213">
        <v>2</v>
      </c>
      <c r="E510" s="179"/>
      <c r="F510" s="180"/>
      <c r="G510" s="156"/>
      <c r="H510" s="155"/>
      <c r="I510" s="157"/>
    </row>
    <row r="511" spans="1:9" s="153" customFormat="1" ht="25.5" x14ac:dyDescent="0.2">
      <c r="A511" s="154">
        <v>2</v>
      </c>
      <c r="B511" s="211" t="s">
        <v>692</v>
      </c>
      <c r="C511" s="212" t="s">
        <v>334</v>
      </c>
      <c r="D511" s="213">
        <v>1</v>
      </c>
      <c r="E511" s="179"/>
      <c r="F511" s="180"/>
      <c r="G511" s="156"/>
      <c r="H511" s="155"/>
      <c r="I511" s="157"/>
    </row>
    <row r="512" spans="1:9" s="153" customFormat="1" ht="34.5" customHeight="1" x14ac:dyDescent="0.2">
      <c r="A512" s="154">
        <v>3</v>
      </c>
      <c r="B512" s="211" t="s">
        <v>693</v>
      </c>
      <c r="C512" s="212" t="s">
        <v>334</v>
      </c>
      <c r="D512" s="213">
        <v>2</v>
      </c>
      <c r="E512" s="179"/>
      <c r="F512" s="180"/>
      <c r="G512" s="156"/>
      <c r="H512" s="155"/>
      <c r="I512" s="157"/>
    </row>
    <row r="513" spans="1:9" s="153" customFormat="1" ht="24.75" customHeight="1" x14ac:dyDescent="0.2">
      <c r="A513" s="154">
        <v>4</v>
      </c>
      <c r="B513" s="211" t="s">
        <v>694</v>
      </c>
      <c r="C513" s="212" t="s">
        <v>334</v>
      </c>
      <c r="D513" s="213">
        <v>1</v>
      </c>
      <c r="E513" s="179"/>
      <c r="F513" s="180"/>
      <c r="G513" s="156"/>
      <c r="H513" s="155"/>
      <c r="I513" s="157"/>
    </row>
    <row r="514" spans="1:9" s="153" customFormat="1" ht="22.5" customHeight="1" x14ac:dyDescent="0.2">
      <c r="A514" s="154">
        <v>5</v>
      </c>
      <c r="B514" s="227" t="s">
        <v>764</v>
      </c>
      <c r="C514" s="212" t="s">
        <v>334</v>
      </c>
      <c r="D514" s="213">
        <v>1</v>
      </c>
      <c r="E514" s="179"/>
      <c r="F514" s="180"/>
      <c r="G514" s="156"/>
      <c r="H514" s="155"/>
      <c r="I514" s="157"/>
    </row>
    <row r="515" spans="1:9" s="153" customFormat="1" ht="25.5" x14ac:dyDescent="0.2">
      <c r="A515" s="154">
        <v>6</v>
      </c>
      <c r="B515" s="211" t="s">
        <v>695</v>
      </c>
      <c r="C515" s="212" t="s">
        <v>334</v>
      </c>
      <c r="D515" s="213">
        <v>1</v>
      </c>
      <c r="E515" s="179"/>
      <c r="F515" s="180"/>
      <c r="G515" s="156"/>
      <c r="H515" s="155"/>
      <c r="I515" s="157"/>
    </row>
    <row r="516" spans="1:9" s="153" customFormat="1" ht="27.75" customHeight="1" x14ac:dyDescent="0.2">
      <c r="A516" s="154">
        <v>7</v>
      </c>
      <c r="B516" s="211" t="s">
        <v>696</v>
      </c>
      <c r="C516" s="212" t="s">
        <v>334</v>
      </c>
      <c r="D516" s="213">
        <v>1</v>
      </c>
      <c r="E516" s="179"/>
      <c r="F516" s="180"/>
      <c r="G516" s="156"/>
      <c r="H516" s="155"/>
      <c r="I516" s="157"/>
    </row>
    <row r="517" spans="1:9" s="153" customFormat="1" ht="25.5" x14ac:dyDescent="0.2">
      <c r="A517" s="154">
        <v>8</v>
      </c>
      <c r="B517" s="211" t="s">
        <v>697</v>
      </c>
      <c r="C517" s="212" t="s">
        <v>334</v>
      </c>
      <c r="D517" s="213">
        <v>1</v>
      </c>
      <c r="E517" s="179"/>
      <c r="F517" s="180"/>
      <c r="G517" s="156"/>
      <c r="H517" s="155"/>
      <c r="I517" s="157"/>
    </row>
    <row r="518" spans="1:9" s="153" customFormat="1" ht="25.5" x14ac:dyDescent="0.2">
      <c r="A518" s="154">
        <v>9</v>
      </c>
      <c r="B518" s="211" t="s">
        <v>698</v>
      </c>
      <c r="C518" s="212" t="s">
        <v>334</v>
      </c>
      <c r="D518" s="213">
        <v>1</v>
      </c>
      <c r="E518" s="179"/>
      <c r="F518" s="180"/>
      <c r="G518" s="156"/>
      <c r="H518" s="155"/>
      <c r="I518" s="157"/>
    </row>
    <row r="519" spans="1:9" s="153" customFormat="1" ht="25.5" x14ac:dyDescent="0.2">
      <c r="A519" s="154">
        <v>10</v>
      </c>
      <c r="B519" s="211" t="s">
        <v>699</v>
      </c>
      <c r="C519" s="212" t="s">
        <v>334</v>
      </c>
      <c r="D519" s="213">
        <v>1</v>
      </c>
      <c r="E519" s="179"/>
      <c r="F519" s="180"/>
      <c r="G519" s="156"/>
      <c r="H519" s="155"/>
      <c r="I519" s="157"/>
    </row>
    <row r="520" spans="1:9" s="153" customFormat="1" ht="22.5" customHeight="1" x14ac:dyDescent="0.2">
      <c r="A520" s="154">
        <v>11</v>
      </c>
      <c r="B520" s="211" t="s">
        <v>700</v>
      </c>
      <c r="C520" s="212" t="s">
        <v>334</v>
      </c>
      <c r="D520" s="213">
        <v>1</v>
      </c>
      <c r="E520" s="179"/>
      <c r="F520" s="180"/>
      <c r="G520" s="156"/>
      <c r="H520" s="155"/>
      <c r="I520" s="157"/>
    </row>
    <row r="521" spans="1:9" s="153" customFormat="1" ht="25.5" x14ac:dyDescent="0.2">
      <c r="A521" s="154">
        <v>12</v>
      </c>
      <c r="B521" s="211" t="s">
        <v>701</v>
      </c>
      <c r="C521" s="212" t="s">
        <v>334</v>
      </c>
      <c r="D521" s="213">
        <v>1</v>
      </c>
      <c r="E521" s="179"/>
      <c r="F521" s="180"/>
      <c r="G521" s="156"/>
      <c r="H521" s="155"/>
      <c r="I521" s="157"/>
    </row>
    <row r="522" spans="1:9" s="153" customFormat="1" ht="21.75" customHeight="1" x14ac:dyDescent="0.2">
      <c r="A522" s="154">
        <v>13</v>
      </c>
      <c r="B522" s="211" t="s">
        <v>702</v>
      </c>
      <c r="C522" s="212" t="s">
        <v>334</v>
      </c>
      <c r="D522" s="213">
        <v>1</v>
      </c>
      <c r="E522" s="179"/>
      <c r="F522" s="180"/>
      <c r="G522" s="156"/>
      <c r="H522" s="155"/>
      <c r="I522" s="157"/>
    </row>
    <row r="523" spans="1:9" s="153" customFormat="1" ht="25.5" x14ac:dyDescent="0.2">
      <c r="A523" s="154">
        <v>14</v>
      </c>
      <c r="B523" s="211" t="s">
        <v>703</v>
      </c>
      <c r="C523" s="212" t="s">
        <v>334</v>
      </c>
      <c r="D523" s="213">
        <v>1</v>
      </c>
      <c r="E523" s="179"/>
      <c r="F523" s="180"/>
      <c r="G523" s="156"/>
      <c r="H523" s="155"/>
      <c r="I523" s="157"/>
    </row>
    <row r="524" spans="1:9" s="153" customFormat="1" ht="32.25" customHeight="1" x14ac:dyDescent="0.2">
      <c r="A524" s="154">
        <v>15</v>
      </c>
      <c r="B524" s="211" t="s">
        <v>704</v>
      </c>
      <c r="C524" s="212" t="s">
        <v>334</v>
      </c>
      <c r="D524" s="213">
        <v>1</v>
      </c>
      <c r="E524" s="179"/>
      <c r="F524" s="180"/>
      <c r="G524" s="156"/>
      <c r="H524" s="155"/>
      <c r="I524" s="157"/>
    </row>
    <row r="525" spans="1:9" s="153" customFormat="1" ht="25.5" x14ac:dyDescent="0.2">
      <c r="A525" s="154">
        <v>16</v>
      </c>
      <c r="B525" s="211" t="s">
        <v>770</v>
      </c>
      <c r="C525" s="212" t="s">
        <v>334</v>
      </c>
      <c r="D525" s="213">
        <v>1</v>
      </c>
      <c r="E525" s="179"/>
      <c r="F525" s="180"/>
      <c r="G525" s="156"/>
      <c r="H525" s="155"/>
      <c r="I525" s="157"/>
    </row>
    <row r="526" spans="1:9" s="153" customFormat="1" ht="21.75" customHeight="1" x14ac:dyDescent="0.2">
      <c r="A526" s="154">
        <v>17</v>
      </c>
      <c r="B526" s="211" t="s">
        <v>557</v>
      </c>
      <c r="C526" s="212"/>
      <c r="D526" s="213">
        <v>1</v>
      </c>
      <c r="E526" s="179"/>
      <c r="F526" s="180"/>
      <c r="G526" s="156"/>
      <c r="H526" s="155"/>
      <c r="I526" s="157"/>
    </row>
    <row r="527" spans="1:9" s="153" customFormat="1" ht="22.5" customHeight="1" x14ac:dyDescent="0.2">
      <c r="A527" s="154">
        <v>18</v>
      </c>
      <c r="B527" s="211" t="s">
        <v>558</v>
      </c>
      <c r="C527" s="212" t="s">
        <v>334</v>
      </c>
      <c r="D527" s="213">
        <v>5</v>
      </c>
      <c r="E527" s="179"/>
      <c r="F527" s="180"/>
      <c r="G527" s="156"/>
      <c r="H527" s="155"/>
      <c r="I527" s="157"/>
    </row>
    <row r="528" spans="1:9" s="153" customFormat="1" ht="25.5" x14ac:dyDescent="0.2">
      <c r="A528" s="154">
        <v>19</v>
      </c>
      <c r="B528" s="211" t="s">
        <v>559</v>
      </c>
      <c r="C528" s="212" t="s">
        <v>334</v>
      </c>
      <c r="D528" s="213">
        <v>4</v>
      </c>
      <c r="E528" s="179"/>
      <c r="F528" s="180"/>
      <c r="G528" s="156"/>
      <c r="H528" s="155"/>
      <c r="I528" s="157"/>
    </row>
    <row r="529" spans="1:9" s="153" customFormat="1" ht="21.75" customHeight="1" x14ac:dyDescent="0.2">
      <c r="A529" s="154">
        <v>20</v>
      </c>
      <c r="B529" s="211" t="s">
        <v>560</v>
      </c>
      <c r="C529" s="212" t="s">
        <v>334</v>
      </c>
      <c r="D529" s="213">
        <v>2</v>
      </c>
      <c r="E529" s="179"/>
      <c r="F529" s="180"/>
      <c r="G529" s="156"/>
      <c r="H529" s="155"/>
      <c r="I529" s="157"/>
    </row>
    <row r="530" spans="1:9" s="153" customFormat="1" ht="25.5" x14ac:dyDescent="0.2">
      <c r="A530" s="154">
        <v>21</v>
      </c>
      <c r="B530" s="211" t="s">
        <v>561</v>
      </c>
      <c r="C530" s="212" t="s">
        <v>258</v>
      </c>
      <c r="D530" s="213">
        <v>1</v>
      </c>
      <c r="E530" s="179"/>
      <c r="F530" s="180"/>
      <c r="G530" s="156"/>
      <c r="H530" s="155"/>
      <c r="I530" s="157"/>
    </row>
    <row r="531" spans="1:9" s="153" customFormat="1" ht="29.25" customHeight="1" x14ac:dyDescent="0.2">
      <c r="A531" s="154">
        <v>22</v>
      </c>
      <c r="B531" s="211" t="s">
        <v>562</v>
      </c>
      <c r="C531" s="212" t="s">
        <v>258</v>
      </c>
      <c r="D531" s="213">
        <v>4</v>
      </c>
      <c r="E531" s="179"/>
      <c r="F531" s="180"/>
      <c r="G531" s="156"/>
      <c r="H531" s="155"/>
      <c r="I531" s="225"/>
    </row>
    <row r="532" spans="1:9" s="153" customFormat="1" ht="31.5" customHeight="1" x14ac:dyDescent="0.2">
      <c r="A532" s="154">
        <v>23</v>
      </c>
      <c r="B532" s="211" t="s">
        <v>563</v>
      </c>
      <c r="C532" s="212" t="s">
        <v>258</v>
      </c>
      <c r="D532" s="213">
        <v>10</v>
      </c>
      <c r="E532" s="179"/>
      <c r="F532" s="180"/>
      <c r="G532" s="156"/>
      <c r="H532" s="155"/>
      <c r="I532" s="225"/>
    </row>
    <row r="533" spans="1:9" s="153" customFormat="1" ht="31.5" customHeight="1" x14ac:dyDescent="0.2">
      <c r="A533" s="154">
        <v>24</v>
      </c>
      <c r="B533" s="211" t="s">
        <v>772</v>
      </c>
      <c r="C533" s="212" t="s">
        <v>334</v>
      </c>
      <c r="D533" s="213" t="s">
        <v>63</v>
      </c>
      <c r="E533" s="179"/>
      <c r="F533" s="180"/>
      <c r="G533" s="156"/>
      <c r="H533" s="155"/>
      <c r="I533" s="225"/>
    </row>
    <row r="534" spans="1:9" s="153" customFormat="1" ht="31.5" customHeight="1" x14ac:dyDescent="0.2">
      <c r="A534" s="154">
        <v>25</v>
      </c>
      <c r="B534" s="211" t="s">
        <v>773</v>
      </c>
      <c r="C534" s="212" t="s">
        <v>334</v>
      </c>
      <c r="D534" s="213" t="s">
        <v>72</v>
      </c>
      <c r="E534" s="179"/>
      <c r="F534" s="180"/>
      <c r="G534" s="156"/>
      <c r="H534" s="155"/>
      <c r="I534" s="225"/>
    </row>
    <row r="535" spans="1:9" s="153" customFormat="1" ht="31.5" customHeight="1" x14ac:dyDescent="0.2">
      <c r="A535" s="154">
        <v>26</v>
      </c>
      <c r="B535" s="211" t="s">
        <v>774</v>
      </c>
      <c r="C535" s="212" t="s">
        <v>334</v>
      </c>
      <c r="D535" s="213" t="s">
        <v>755</v>
      </c>
      <c r="E535" s="179"/>
      <c r="F535" s="180"/>
      <c r="G535" s="156"/>
      <c r="H535" s="155"/>
      <c r="I535" s="225"/>
    </row>
    <row r="536" spans="1:9" s="153" customFormat="1" ht="25.5" customHeight="1" x14ac:dyDescent="0.2">
      <c r="A536" s="613" t="s">
        <v>100</v>
      </c>
      <c r="B536" s="614"/>
      <c r="C536" s="615"/>
      <c r="D536" s="154"/>
      <c r="E536" s="179"/>
      <c r="F536" s="158"/>
      <c r="G536" s="159"/>
      <c r="H536" s="159"/>
      <c r="I536" s="228"/>
    </row>
    <row r="538" spans="1:9" x14ac:dyDescent="0.2">
      <c r="A538" s="140" t="s">
        <v>97</v>
      </c>
    </row>
    <row r="540" spans="1:9" ht="15.75" x14ac:dyDescent="0.25">
      <c r="B540" s="161" t="s">
        <v>64</v>
      </c>
      <c r="C540" s="162"/>
      <c r="D540" s="163"/>
      <c r="E540" s="164"/>
      <c r="F540" s="165"/>
      <c r="G540" s="165" t="s">
        <v>65</v>
      </c>
    </row>
    <row r="541" spans="1:9" ht="15.75" x14ac:dyDescent="0.25">
      <c r="B541" s="166"/>
      <c r="C541" s="164"/>
      <c r="D541" s="163"/>
      <c r="E541" s="167"/>
      <c r="F541" s="168"/>
      <c r="G541" s="168"/>
    </row>
    <row r="542" spans="1:9" ht="15.75" x14ac:dyDescent="0.25">
      <c r="B542" s="163" t="s">
        <v>98</v>
      </c>
      <c r="C542" s="163"/>
      <c r="D542" s="163"/>
      <c r="E542" s="169"/>
      <c r="F542" s="170"/>
      <c r="G542" s="170" t="s">
        <v>66</v>
      </c>
    </row>
    <row r="543" spans="1:9" ht="15.75" x14ac:dyDescent="0.25">
      <c r="B543" s="162"/>
      <c r="C543" s="164"/>
      <c r="D543" s="163"/>
      <c r="E543" s="167"/>
      <c r="F543" s="168"/>
      <c r="G543" s="168"/>
    </row>
    <row r="544" spans="1:9" ht="15.75" x14ac:dyDescent="0.25">
      <c r="B544" s="162" t="s">
        <v>67</v>
      </c>
      <c r="C544" s="164"/>
      <c r="D544" s="163"/>
      <c r="E544" s="167"/>
      <c r="F544" s="165"/>
      <c r="G544" s="165" t="s">
        <v>68</v>
      </c>
    </row>
    <row r="545" spans="2:7" ht="15.75" x14ac:dyDescent="0.25">
      <c r="B545" s="162"/>
      <c r="C545" s="164"/>
      <c r="D545" s="163"/>
      <c r="E545" s="167"/>
      <c r="F545" s="165"/>
      <c r="G545" s="165"/>
    </row>
    <row r="546" spans="2:7" ht="15.75" x14ac:dyDescent="0.2">
      <c r="B546" s="616" t="s">
        <v>564</v>
      </c>
      <c r="C546" s="616"/>
      <c r="D546" s="616"/>
      <c r="E546" s="167"/>
      <c r="F546" s="165"/>
      <c r="G546" s="165" t="s">
        <v>104</v>
      </c>
    </row>
    <row r="547" spans="2:7" ht="15.75" x14ac:dyDescent="0.25">
      <c r="B547" s="171"/>
      <c r="C547" s="172"/>
      <c r="D547" s="163"/>
      <c r="E547" s="173"/>
      <c r="F547" s="174"/>
      <c r="G547" s="174"/>
    </row>
    <row r="548" spans="2:7" ht="15.75" x14ac:dyDescent="0.25">
      <c r="B548" s="175" t="s">
        <v>99</v>
      </c>
      <c r="C548" s="175"/>
      <c r="D548" s="163"/>
      <c r="E548" s="175"/>
      <c r="F548" s="176"/>
      <c r="G548" s="176" t="s">
        <v>69</v>
      </c>
    </row>
    <row r="549" spans="2:7" ht="15.75" x14ac:dyDescent="0.25">
      <c r="B549" s="163"/>
      <c r="C549" s="163"/>
      <c r="D549" s="163"/>
      <c r="E549" s="163"/>
      <c r="F549" s="163"/>
    </row>
  </sheetData>
  <autoFilter ref="A14:M536"/>
  <mergeCells count="15">
    <mergeCell ref="G12:I12"/>
    <mergeCell ref="A536:C536"/>
    <mergeCell ref="B546:D546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A509:I509"/>
    <mergeCell ref="A508:C508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форма 8.1</vt:lpstr>
      <vt:lpstr>форма 8.1.1 ПНР</vt:lpstr>
      <vt:lpstr>приложение 1 к форме 8.1</vt:lpstr>
      <vt:lpstr>приложение 2. к форме 8.1</vt:lpstr>
      <vt:lpstr>прилож.3 к форме 8.1</vt:lpstr>
      <vt:lpstr>'приложение 1 к форме 8.1'!Область_печати</vt:lpstr>
      <vt:lpstr>'приложение 2. к форме 8.1'!Область_печати</vt:lpstr>
      <vt:lpstr>'форма 8.1'!Область_печати</vt:lpstr>
      <vt:lpstr>'форма 8.1.1 ПНР'!Область_печати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Олеся Федоровна Петрова</cp:lastModifiedBy>
  <cp:lastPrinted>2015-08-24T08:14:32Z</cp:lastPrinted>
  <dcterms:created xsi:type="dcterms:W3CDTF">2014-07-04T12:56:10Z</dcterms:created>
  <dcterms:modified xsi:type="dcterms:W3CDTF">2015-08-24T08:15:15Z</dcterms:modified>
</cp:coreProperties>
</file>