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2120" windowHeight="8190" tabRatio="902" firstSheet="1" activeTab="1"/>
  </bookViews>
  <sheets>
    <sheet name="Индекс_ КРУН " sheetId="1" state="hidden" r:id="rId1"/>
    <sheet name="ПНР Форма 8 " sheetId="56" r:id="rId2"/>
  </sheets>
  <externalReferences>
    <externalReference r:id="rId3"/>
    <externalReference r:id="rId4"/>
    <externalReference r:id="rId5"/>
    <externalReference r:id="rId6"/>
  </externalReferences>
  <definedNames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>#REF!</definedName>
    <definedName name="DiscontRate">#REF!</definedName>
    <definedName name="E114_">#N/A</definedName>
    <definedName name="Excel_BuiltIn__FilterDatabase_1">'Индекс_ КРУН '!$A$9:$J$61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 localSheetId="1">#REF!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1">'ПНР Форма 8 '!$A$1:$S$54</definedName>
    <definedName name="оборз" localSheetId="1">#REF!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 localSheetId="1">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 localSheetId="1">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8" i="56" l="1"/>
  <c r="E7" i="1" l="1"/>
  <c r="F7" i="1"/>
  <c r="G7" i="1"/>
  <c r="H7" i="1"/>
  <c r="J7" i="1" s="1"/>
  <c r="J57" i="1" s="1"/>
  <c r="E10" i="1"/>
  <c r="F10" i="1"/>
  <c r="H10" i="1"/>
  <c r="J10" i="1" s="1"/>
  <c r="G11" i="1"/>
  <c r="H11" i="1" s="1"/>
  <c r="J11" i="1" s="1"/>
  <c r="E12" i="1"/>
  <c r="H12" i="1"/>
  <c r="J12" i="1" s="1"/>
  <c r="E13" i="1"/>
  <c r="F13" i="1"/>
  <c r="H13" i="1"/>
  <c r="J13" i="1" s="1"/>
  <c r="F14" i="1"/>
  <c r="H14" i="1" s="1"/>
  <c r="J14" i="1" s="1"/>
  <c r="H15" i="1"/>
  <c r="J15" i="1"/>
  <c r="H16" i="1"/>
  <c r="J16" i="1"/>
  <c r="H17" i="1"/>
  <c r="J17" i="1"/>
  <c r="H18" i="1"/>
  <c r="J18" i="1"/>
  <c r="H19" i="1"/>
  <c r="J19" i="1"/>
  <c r="H20" i="1"/>
  <c r="J20" i="1"/>
  <c r="H21" i="1"/>
  <c r="J21" i="1"/>
  <c r="H22" i="1"/>
  <c r="J22" i="1"/>
  <c r="E23" i="1"/>
  <c r="G23" i="1"/>
  <c r="H23" i="1" s="1"/>
  <c r="J23" i="1" s="1"/>
  <c r="H24" i="1"/>
  <c r="J24" i="1"/>
  <c r="H25" i="1"/>
  <c r="J25" i="1"/>
  <c r="H26" i="1"/>
  <c r="J26" i="1"/>
  <c r="H27" i="1"/>
  <c r="J27" i="1"/>
  <c r="F28" i="1"/>
  <c r="H28" i="1"/>
  <c r="J28" i="1" s="1"/>
  <c r="H29" i="1"/>
  <c r="J29" i="1" s="1"/>
  <c r="H30" i="1"/>
  <c r="J30" i="1" s="1"/>
  <c r="E31" i="1"/>
  <c r="G31" i="1"/>
  <c r="H31" i="1"/>
  <c r="J31" i="1" s="1"/>
  <c r="H32" i="1"/>
  <c r="J32" i="1" s="1"/>
  <c r="E33" i="1"/>
  <c r="H33" i="1" s="1"/>
  <c r="J33" i="1" s="1"/>
  <c r="E34" i="1"/>
  <c r="H34" i="1"/>
  <c r="J34" i="1" s="1"/>
  <c r="H35" i="1"/>
  <c r="J35" i="1" s="1"/>
  <c r="H36" i="1"/>
  <c r="J36" i="1" s="1"/>
  <c r="E37" i="1"/>
  <c r="F37" i="1"/>
  <c r="H37" i="1"/>
  <c r="J37" i="1" s="1"/>
  <c r="E38" i="1"/>
  <c r="F38" i="1"/>
  <c r="H38" i="1"/>
  <c r="J38" i="1" s="1"/>
  <c r="F39" i="1"/>
  <c r="H39" i="1" s="1"/>
  <c r="J39" i="1" s="1"/>
  <c r="E40" i="1"/>
  <c r="H40" i="1"/>
  <c r="J40" i="1" s="1"/>
  <c r="H41" i="1"/>
  <c r="J41" i="1" s="1"/>
  <c r="E42" i="1"/>
  <c r="G42" i="1"/>
  <c r="H42" i="1"/>
  <c r="J42" i="1" s="1"/>
  <c r="H43" i="1"/>
  <c r="J43" i="1" s="1"/>
  <c r="H44" i="1"/>
  <c r="J44" i="1" s="1"/>
  <c r="E45" i="1"/>
  <c r="H45" i="1" s="1"/>
  <c r="J45" i="1" s="1"/>
  <c r="E46" i="1"/>
  <c r="F46" i="1"/>
  <c r="H46" i="1" s="1"/>
  <c r="J46" i="1"/>
  <c r="H47" i="1"/>
  <c r="J47" i="1"/>
  <c r="H48" i="1"/>
  <c r="J48" i="1"/>
  <c r="H49" i="1"/>
  <c r="J49" i="1"/>
  <c r="E50" i="1"/>
  <c r="H50" i="1"/>
  <c r="J50" i="1" s="1"/>
  <c r="H51" i="1"/>
  <c r="J51" i="1"/>
  <c r="J56" i="1"/>
  <c r="J52" i="1" l="1"/>
  <c r="J55" i="1" s="1"/>
  <c r="J58" i="1" s="1"/>
  <c r="J60" i="1" l="1"/>
  <c r="J59" i="1"/>
  <c r="J61" i="1"/>
  <c r="J65" i="1" s="1"/>
</calcChain>
</file>

<file path=xl/sharedStrings.xml><?xml version="1.0" encoding="utf-8"?>
<sst xmlns="http://schemas.openxmlformats.org/spreadsheetml/2006/main" count="187" uniqueCount="131">
  <si>
    <t>Заказчик: ОАО "СН-МНГ"</t>
  </si>
  <si>
    <t>Подрядчик: ООО "Нефтедебит"</t>
  </si>
  <si>
    <t>Объект: "Обустройство Тайлаковского м.р. нефти. Кусты скважин №1, №6.</t>
  </si>
  <si>
    <t>Перевод нагрузок КРУН "МДНС"</t>
  </si>
  <si>
    <t>Наименование работ и затрат, характеристика оборудования и его масса</t>
  </si>
  <si>
    <t>ИТОГО  по сметам</t>
  </si>
  <si>
    <t>Ст-ть маш-час, руб.</t>
  </si>
  <si>
    <t>Всего ст-ть, руб.</t>
  </si>
  <si>
    <t>№16-1. Сети электроснабжения.</t>
  </si>
  <si>
    <t>№16-2. Кабельная эстакада</t>
  </si>
  <si>
    <t>№1183. Перевод нагрузок КРУН МДНС (электрики)</t>
  </si>
  <si>
    <t xml:space="preserve">Затраты труда рабочих </t>
  </si>
  <si>
    <t>чел-час</t>
  </si>
  <si>
    <t>Строительные машины и механизмы</t>
  </si>
  <si>
    <t>Кран КС-45721 на базе Маз 16т</t>
  </si>
  <si>
    <t>маш-час</t>
  </si>
  <si>
    <t>Кран АКН-10 на базе Урал 4320 10т</t>
  </si>
  <si>
    <t>Установки для сварки ручной дуговой</t>
  </si>
  <si>
    <t>Машины шлифовальные электрические</t>
  </si>
  <si>
    <t>Печи эл. для сушки сварочных материалов</t>
  </si>
  <si>
    <t>Экскаваторы ЭО4225А-07</t>
  </si>
  <si>
    <t>Бульдозеры Т-170</t>
  </si>
  <si>
    <t>Погрузчик ТО-18,3</t>
  </si>
  <si>
    <t>Электростанции передвижные 4 кВт</t>
  </si>
  <si>
    <t>Лебедки ручн. И рычаж., тяг. Усилием 14,72 (1,5) кН (т)</t>
  </si>
  <si>
    <t>Лебедки ручн. И рычаж., тяг. Усилием 5,79 (0,59) кН (т)</t>
  </si>
  <si>
    <t>Лебедки ручн. И рычаж., тяг. Усилием 78,48 (8) кН (т)</t>
  </si>
  <si>
    <t>Лебедки ручн. И рычаж., тяг. Усилием 31,39 (3,2) кН (т)</t>
  </si>
  <si>
    <t>Лебедки ручн. И рычаж., тяг. Усилием 156,96 (16) кН (т)</t>
  </si>
  <si>
    <t>Лебедки ручн. И рычаж., тяг. Усилием 19,62 (2) кН (т)</t>
  </si>
  <si>
    <t>Установки для изготовления бандажей</t>
  </si>
  <si>
    <t>Тали электрич. Общ. Назначения, г/п 1т</t>
  </si>
  <si>
    <t>Котлы битумн. передв. 1000л</t>
  </si>
  <si>
    <t>Агрегаты окрасоч. Мощн. 1 кВт (краскопульт)</t>
  </si>
  <si>
    <t>Дефектоскопы ультразвуковые</t>
  </si>
  <si>
    <t>Подъемники мачтовые строит. 0,5т</t>
  </si>
  <si>
    <t>Подъемники гидравлич. H=10м</t>
  </si>
  <si>
    <t>Автогидроподъемник h=28м</t>
  </si>
  <si>
    <t>Автогидроподъемник h=12м</t>
  </si>
  <si>
    <t>Трактор ТТ-4м</t>
  </si>
  <si>
    <t>Установки для сушки труб ф 1000-1200 мм</t>
  </si>
  <si>
    <t>Перфораторы электрические</t>
  </si>
  <si>
    <t>Сваебой СП-49</t>
  </si>
  <si>
    <t>Аппараты для газовой сварки и резки</t>
  </si>
  <si>
    <t xml:space="preserve">Преобразователи сварочные </t>
  </si>
  <si>
    <r>
      <t>Компрессоры свароч. Передв. с ДВС 5м3/мин</t>
    </r>
    <r>
      <rPr>
        <sz val="9"/>
        <color indexed="10"/>
        <rFont val="Times New Roman"/>
        <family val="1"/>
        <charset val="204"/>
      </rPr>
      <t>(ПКС-7100)</t>
    </r>
  </si>
  <si>
    <t>Домкраты гидравлич. г/п до 100т</t>
  </si>
  <si>
    <t>Домкраты гидравлич. г/п 63т</t>
  </si>
  <si>
    <t>Автогрейдеры</t>
  </si>
  <si>
    <t>Катки самох. 30т</t>
  </si>
  <si>
    <t xml:space="preserve">Машины бурильно-крановые </t>
  </si>
  <si>
    <t>Агрегат сварочный АДД-4004</t>
  </si>
  <si>
    <t>Агрегаты сварочн. 2-х пост.</t>
  </si>
  <si>
    <t>Краны-трубоукладчики ТБГ  (6,3т)</t>
  </si>
  <si>
    <t>Пилы дисковые электрич.</t>
  </si>
  <si>
    <t>Вездеход до 8 т</t>
  </si>
  <si>
    <t>ЦА-320</t>
  </si>
  <si>
    <t>Транспорт материалов</t>
  </si>
  <si>
    <t>Перебазировка техники</t>
  </si>
  <si>
    <t>Итого:</t>
  </si>
  <si>
    <t>Накладные расходы 89,49%*0,94</t>
  </si>
  <si>
    <t>Сметная прибыль 50%</t>
  </si>
  <si>
    <t>Зимнее удорожание 6,35%</t>
  </si>
  <si>
    <t>Перевозка рабочих 1,5% от СМР</t>
  </si>
  <si>
    <t>Всего:</t>
  </si>
  <si>
    <t>Сметная стоимость в ц. 2001г.</t>
  </si>
  <si>
    <t>Индекс</t>
  </si>
  <si>
    <t>Наименование</t>
  </si>
  <si>
    <t>Накладные расходы</t>
  </si>
  <si>
    <t>Сметная прибыль</t>
  </si>
  <si>
    <t>Форма 8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</si>
  <si>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</si>
  <si>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</si>
  <si>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</si>
  <si>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</si>
  <si>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</si>
  <si>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</si>
  <si>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</si>
  <si>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</si>
  <si>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</si>
  <si>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</si>
  <si>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</si>
  <si>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</si>
  <si>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</si>
  <si>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</si>
  <si>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ЭММ</t>
  </si>
  <si>
    <t>оплата труда механизаторов</t>
  </si>
  <si>
    <t>Стройка:</t>
  </si>
  <si>
    <t>Объект:</t>
  </si>
  <si>
    <t>Временные здания и сооружения</t>
  </si>
  <si>
    <t>Прочие работы и затраты: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</si>
  <si>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</si>
  <si>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</si>
  <si>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</si>
  <si>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</si>
  <si>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</si>
  <si>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</si>
  <si>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</si>
  <si>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</si>
  <si>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</si>
  <si>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</si>
  <si>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</si>
  <si>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</si>
  <si>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</si>
  <si>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</si>
  <si>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</si>
  <si>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Стоимость работ без учета материалов и оборудования поставки Заказчика с НДС (тыс. руб.)</t>
  </si>
  <si>
    <t>№ п\п</t>
  </si>
  <si>
    <t xml:space="preserve">Ед.изм. </t>
  </si>
  <si>
    <t>Значения</t>
  </si>
  <si>
    <t>Индексы-дефляторы по годам</t>
  </si>
  <si>
    <t>(…)</t>
  </si>
  <si>
    <t>Уровень накладных расходов</t>
  </si>
  <si>
    <t>%</t>
  </si>
  <si>
    <t>Уровень сметной прибыли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</si>
  <si>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</si>
  <si>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</si>
  <si>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</si>
  <si>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</si>
  <si>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Составление тех.отчета 1,5%</t>
  </si>
  <si>
    <t>Затраты труда</t>
  </si>
  <si>
    <t>перевозка материалов</t>
  </si>
  <si>
    <t xml:space="preserve">ИТОГО по всем работам </t>
  </si>
  <si>
    <t>Составление тех.отчета</t>
  </si>
  <si>
    <t>Перевозка рабочих свыше 3км.</t>
  </si>
  <si>
    <t xml:space="preserve">Уровень оплаты труда </t>
  </si>
  <si>
    <t>руб/мес.</t>
  </si>
  <si>
    <t xml:space="preserve">Индекс к общей сметной стоимости </t>
  </si>
  <si>
    <t>(….)</t>
  </si>
  <si>
    <t>Пусконаладочные работы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</si>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</sst>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_-* #,##0.00_р_._-;\-* #,##0.00_р_._-;_-* \-??_р_._-;_-@_-"/>
    <numFmt numFmtId="165" formatCode="_-* #,##0_р_._-;\-* #,##0_р_._-;_-* \-??_р_._-;_-@_-"/>
    <numFmt numFmtId="166" formatCode="_-* #,##0.000_р_._-;\-* #,##0.000_р_._-;_-* \-??_р_._-;_-@_-"/>
    <numFmt numFmtId="167" formatCode="_-* #,##0.0000_р_._-;\-* #,##0.0000_р_._-;_-* \-??_р_._-;_-@_-"/>
    <numFmt numFmtId="168" formatCode="0.000"/>
    <numFmt numFmtId="169" formatCode="0.00000"/>
    <numFmt numFmtId="170" formatCode="_(* #,##0.00_);_(* \(#,##0.00\);_(* &quot;-&quot;??_);_(@_)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F&quot;;\-#,##0\ &quot;F&quot;"/>
    <numFmt numFmtId="174" formatCode="&quot;$&quot;#,##0.00_);[Red]\(&quot;$&quot;#,##0.00\)"/>
    <numFmt numFmtId="175" formatCode="#,##0\ &quot;F&quot;;[Red]\-#,##0\ &quot;F&quot;"/>
    <numFmt numFmtId="176" formatCode="#,##0.00\ &quot;F&quot;;\-#,##0.00\ &quot;F&quot;"/>
    <numFmt numFmtId="177" formatCode="#,##0.00\ &quot;F&quot;;[Red]\-#,##0.00\ &quot;F&quot;"/>
    <numFmt numFmtId="178" formatCode="&quot;$&quot;#,##0_);[Red]\(&quot;$&quot;#,##0\)"/>
    <numFmt numFmtId="179" formatCode="#,##0.0000_);[Red]\(#,##0.0000\)"/>
    <numFmt numFmtId="180" formatCode="_-* #,##0_-;\-* #,##0_-;_-* &quot;-&quot;_-;_-@_-"/>
    <numFmt numFmtId="181" formatCode="_-* #,##0.00_-;\-* #,##0.00_-;_-* &quot;-&quot;??_-;_-@_-"/>
    <numFmt numFmtId="182" formatCode="dd\.mm\.yyyy"/>
    <numFmt numFmtId="183" formatCode="_-* #,##0.0000000_р_._-;\-* #,##0.0000000_р_._-;_-* &quot;-&quot;???????_р_._-;_-@_-"/>
    <numFmt numFmtId="184" formatCode="#,##0.0_);\(#,##0.0\)"/>
    <numFmt numFmtId="185" formatCode="#,##0.00\ &quot;р.&quot;;[Red]\-#,##0.00\ &quot;р.&quot;"/>
    <numFmt numFmtId="186" formatCode="_-* #,##0\ _р_._-;\-* #,##0\ _р_._-;_-* &quot;-&quot;\ _р_._-;_-@_-"/>
    <numFmt numFmtId="187" formatCode="_-* #,##0.00\ _р_._-;\-* #,##0.00\ _р_._-;_-* &quot;-&quot;??\ _р_._-;_-@_-"/>
    <numFmt numFmtId="188" formatCode="#."/>
    <numFmt numFmtId="189" formatCode="_-&quot;Ј&quot;* #,##0.00_-;\-&quot;Ј&quot;* #,##0.00_-;_-&quot;Ј&quot;* &quot;-&quot;??_-;_-@_-"/>
    <numFmt numFmtId="190" formatCode="0.00_)"/>
    <numFmt numFmtId="191" formatCode="0.0%"/>
    <numFmt numFmtId="192" formatCode="#,##0.0"/>
    <numFmt numFmtId="193" formatCode="#,##0.000000"/>
  </numFmts>
  <fonts count="83" x14ac:knownFonts="1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u/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14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8"/>
      <name val="Arial Cyr"/>
      <family val="2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b/>
      <sz val="14"/>
      <color indexed="9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  <font>
      <sz val="10"/>
      <name val="Times New Roman Cyr"/>
    </font>
    <font>
      <sz val="10"/>
      <name val="Arial Cyr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13"/>
        <bgColor indexed="3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73">
    <xf numFmtId="4" fontId="0" fillId="0" borderId="0">
      <alignment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38" fillId="0" borderId="0"/>
    <xf numFmtId="0" fontId="38" fillId="0" borderId="0"/>
    <xf numFmtId="0" fontId="44" fillId="0" borderId="0"/>
    <xf numFmtId="0" fontId="38" fillId="0" borderId="0"/>
    <xf numFmtId="0" fontId="44" fillId="0" borderId="0"/>
    <xf numFmtId="0" fontId="44" fillId="0" borderId="0"/>
    <xf numFmtId="4" fontId="43" fillId="0" borderId="0">
      <alignment vertical="center"/>
    </xf>
    <xf numFmtId="0" fontId="38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38" fillId="0" borderId="0"/>
    <xf numFmtId="0" fontId="38" fillId="0" borderId="0"/>
    <xf numFmtId="0" fontId="38" fillId="0" borderId="0"/>
    <xf numFmtId="0" fontId="46" fillId="0" borderId="0"/>
    <xf numFmtId="0" fontId="38" fillId="0" borderId="0"/>
    <xf numFmtId="4" fontId="43" fillId="0" borderId="0">
      <alignment vertical="center"/>
    </xf>
    <xf numFmtId="0" fontId="38" fillId="0" borderId="0"/>
    <xf numFmtId="0" fontId="44" fillId="0" borderId="0"/>
    <xf numFmtId="0" fontId="44" fillId="0" borderId="0"/>
    <xf numFmtId="0" fontId="38" fillId="0" borderId="0"/>
    <xf numFmtId="0" fontId="38" fillId="0" borderId="0"/>
    <xf numFmtId="0" fontId="44" fillId="0" borderId="0"/>
    <xf numFmtId="0" fontId="44" fillId="0" borderId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68" fontId="47" fillId="0" borderId="0" applyFill="0" applyBorder="0" applyAlignment="0"/>
    <xf numFmtId="175" fontId="25" fillId="0" borderId="0" applyFill="0" applyBorder="0" applyAlignment="0"/>
    <xf numFmtId="176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38" fontId="48" fillId="0" borderId="0" applyFont="0" applyFill="0" applyBorder="0" applyAlignment="0" applyProtection="0"/>
    <xf numFmtId="173" fontId="25" fillId="0" borderId="0" applyFont="0" applyFill="0" applyBorder="0" applyAlignment="0" applyProtection="0"/>
    <xf numFmtId="3" fontId="49" fillId="0" borderId="0" applyFont="0" applyFill="0" applyBorder="0" applyAlignment="0" applyProtection="0"/>
    <xf numFmtId="0" fontId="50" fillId="0" borderId="0"/>
    <xf numFmtId="178" fontId="48" fillId="0" borderId="0" applyFont="0" applyFill="0" applyBorder="0" applyAlignment="0" applyProtection="0"/>
    <xf numFmtId="174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4" fontId="51" fillId="0" borderId="0" applyFill="0" applyBorder="0" applyAlignment="0"/>
    <xf numFmtId="38" fontId="52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38" fontId="48" fillId="0" borderId="1">
      <alignment vertical="center"/>
    </xf>
    <xf numFmtId="0" fontId="45" fillId="0" borderId="0"/>
    <xf numFmtId="180" fontId="39" fillId="0" borderId="0" applyFont="0" applyFill="0" applyBorder="0" applyAlignment="0" applyProtection="0"/>
    <xf numFmtId="181" fontId="39" fillId="0" borderId="0" applyFont="0" applyFill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0" fontId="53" fillId="0" borderId="0">
      <protection locked="0"/>
    </xf>
    <xf numFmtId="0" fontId="53" fillId="0" borderId="0">
      <protection locked="0"/>
    </xf>
    <xf numFmtId="0" fontId="54" fillId="0" borderId="0">
      <protection locked="0"/>
    </xf>
    <xf numFmtId="0" fontId="53" fillId="0" borderId="0">
      <protection locked="0"/>
    </xf>
    <xf numFmtId="0" fontId="55" fillId="0" borderId="0">
      <protection locked="0"/>
    </xf>
    <xf numFmtId="0" fontId="56" fillId="0" borderId="0">
      <protection locked="0"/>
    </xf>
    <xf numFmtId="0" fontId="57" fillId="0" borderId="0">
      <protection locked="0"/>
    </xf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38" fontId="58" fillId="16" borderId="0" applyNumberFormat="0" applyBorder="0" applyAlignment="0" applyProtection="0"/>
    <xf numFmtId="0" fontId="59" fillId="0" borderId="2" applyNumberFormat="0" applyAlignment="0" applyProtection="0">
      <alignment horizontal="left" vertical="center"/>
    </xf>
    <xf numFmtId="0" fontId="59" fillId="0" borderId="3">
      <alignment horizontal="left" vertical="center"/>
    </xf>
    <xf numFmtId="0" fontId="60" fillId="0" borderId="0" applyNumberFormat="0" applyFill="0" applyBorder="0" applyAlignment="0" applyProtection="0"/>
    <xf numFmtId="0" fontId="61" fillId="0" borderId="0"/>
    <xf numFmtId="0" fontId="62" fillId="0" borderId="0"/>
    <xf numFmtId="0" fontId="63" fillId="0" borderId="0"/>
    <xf numFmtId="0" fontId="64" fillId="0" borderId="0"/>
    <xf numFmtId="0" fontId="41" fillId="0" borderId="0"/>
    <xf numFmtId="0" fontId="42" fillId="0" borderId="0"/>
    <xf numFmtId="182" fontId="25" fillId="0" borderId="0"/>
    <xf numFmtId="0" fontId="40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65" fillId="0" borderId="0" applyNumberFormat="0" applyFill="0" applyBorder="0" applyAlignment="0" applyProtection="0">
      <alignment vertical="top"/>
      <protection locked="0"/>
    </xf>
    <xf numFmtId="0" fontId="39" fillId="0" borderId="0"/>
    <xf numFmtId="10" fontId="58" fillId="17" borderId="4" applyNumberFormat="0" applyBorder="0" applyAlignment="0" applyProtection="0"/>
    <xf numFmtId="173" fontId="25" fillId="0" borderId="0" applyFill="0" applyBorder="0" applyAlignment="0"/>
    <xf numFmtId="174" fontId="25" fillId="0" borderId="0" applyFill="0" applyBorder="0" applyAlignment="0"/>
    <xf numFmtId="173" fontId="25" fillId="0" borderId="0" applyFill="0" applyBorder="0" applyAlignment="0"/>
    <xf numFmtId="177" fontId="25" fillId="0" borderId="0" applyFill="0" applyBorder="0" applyAlignment="0"/>
    <xf numFmtId="174" fontId="25" fillId="0" borderId="0" applyFill="0" applyBorder="0" applyAlignment="0"/>
    <xf numFmtId="0" fontId="40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 applyNumberFormat="0" applyFill="0" applyBorder="0" applyAlignment="0" applyProtection="0"/>
    <xf numFmtId="171" fontId="25" fillId="0" borderId="0"/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18" fillId="0" borderId="5">
      <alignment horizontal="left" vertical="top"/>
    </xf>
    <xf numFmtId="0" fontId="39" fillId="0" borderId="0"/>
    <xf numFmtId="0" fontId="44" fillId="0" borderId="0"/>
    <xf numFmtId="0" fontId="38" fillId="0" borderId="0" applyNumberFormat="0" applyBorder="0">
      <alignment horizontal="center" vertical="center" wrapText="1"/>
    </xf>
    <xf numFmtId="0" fontId="45" fillId="0" borderId="0"/>
    <xf numFmtId="173" fontId="25" fillId="0" borderId="0" applyFont="0" applyFill="0" applyBorder="0" applyAlignment="0" applyProtection="0"/>
    <xf numFmtId="183" fontId="25" fillId="0" borderId="0" applyFont="0" applyFill="0" applyBorder="0" applyAlignment="0" applyProtection="0"/>
    <xf numFmtId="10" fontId="45" fillId="0" borderId="0" applyFont="0" applyFill="0" applyBorder="0" applyAlignment="0" applyProtection="0"/>
    <xf numFmtId="172" fontId="44" fillId="0" borderId="0" applyFill="0" applyBorder="0" applyAlignment="0"/>
    <xf numFmtId="184" fontId="44" fillId="0" borderId="0" applyFill="0" applyBorder="0" applyAlignment="0"/>
    <xf numFmtId="172" fontId="44" fillId="0" borderId="0" applyFill="0" applyBorder="0" applyAlignment="0"/>
    <xf numFmtId="175" fontId="25" fillId="0" borderId="0" applyFill="0" applyBorder="0" applyAlignment="0"/>
    <xf numFmtId="184" fontId="44" fillId="0" borderId="0" applyFill="0" applyBorder="0" applyAlignment="0"/>
    <xf numFmtId="0" fontId="45" fillId="0" borderId="0"/>
    <xf numFmtId="3" fontId="18" fillId="0" borderId="6" applyNumberFormat="0" applyAlignment="0">
      <alignment vertical="top"/>
    </xf>
    <xf numFmtId="0" fontId="58" fillId="0" borderId="0"/>
    <xf numFmtId="3" fontId="38" fillId="0" borderId="0" applyFont="0" applyFill="0" applyBorder="0" applyAlignment="0"/>
    <xf numFmtId="0" fontId="38" fillId="0" borderId="0"/>
    <xf numFmtId="49" fontId="66" fillId="0" borderId="0" applyFill="0" applyBorder="0" applyAlignment="0"/>
    <xf numFmtId="176" fontId="25" fillId="0" borderId="0" applyFill="0" applyBorder="0" applyAlignment="0"/>
    <xf numFmtId="177" fontId="25" fillId="0" borderId="0" applyFill="0" applyBorder="0" applyAlignment="0"/>
    <xf numFmtId="169" fontId="25" fillId="0" borderId="0">
      <alignment horizontal="left"/>
    </xf>
    <xf numFmtId="185" fontId="25" fillId="0" borderId="0" applyFont="0" applyFill="0" applyBorder="0" applyAlignment="0" applyProtection="0"/>
    <xf numFmtId="186" fontId="25" fillId="0" borderId="0" applyFont="0" applyFill="0" applyBorder="0" applyAlignment="0" applyProtection="0"/>
    <xf numFmtId="0" fontId="6" fillId="0" borderId="4">
      <alignment horizontal="center"/>
    </xf>
    <xf numFmtId="0" fontId="25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22" fillId="7" borderId="7" applyNumberFormat="0" applyAlignment="0" applyProtection="0"/>
    <xf numFmtId="0" fontId="6" fillId="0" borderId="4">
      <alignment horizontal="center"/>
    </xf>
    <xf numFmtId="0" fontId="6" fillId="0" borderId="0">
      <alignment vertical="top"/>
    </xf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3" fillId="22" borderId="8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24" fillId="22" borderId="7" applyNumberFormat="0" applyAlignment="0" applyProtection="0"/>
    <xf numFmtId="0" fontId="67" fillId="16" borderId="9"/>
    <xf numFmtId="14" fontId="38" fillId="0" borderId="0">
      <alignment horizontal="right"/>
    </xf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9" fillId="0" borderId="4">
      <alignment horizontal="right"/>
    </xf>
    <xf numFmtId="0" fontId="25" fillId="0" borderId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29" fillId="0" borderId="13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25" fillId="0" borderId="0"/>
    <xf numFmtId="0" fontId="25" fillId="0" borderId="0"/>
    <xf numFmtId="0" fontId="6" fillId="0" borderId="0"/>
    <xf numFmtId="0" fontId="25" fillId="0" borderId="0"/>
    <xf numFmtId="0" fontId="25" fillId="0" borderId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30" fillId="23" borderId="14" applyNumberFormat="0" applyAlignment="0" applyProtection="0"/>
    <xf numFmtId="0" fontId="6" fillId="0" borderId="4">
      <alignment horizontal="center" wrapText="1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6" fillId="0" borderId="4">
      <alignment horizontal="center"/>
    </xf>
    <xf numFmtId="0" fontId="25" fillId="0" borderId="0">
      <alignment vertical="top"/>
    </xf>
    <xf numFmtId="0" fontId="25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32" fillId="24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38" fillId="0" borderId="0">
      <alignment vertical="center"/>
    </xf>
    <xf numFmtId="4" fontId="38" fillId="0" borderId="0">
      <alignment vertical="center"/>
    </xf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4" fontId="71" fillId="0" borderId="0">
      <alignment vertical="center"/>
    </xf>
    <xf numFmtId="4" fontId="71" fillId="0" borderId="0">
      <alignment vertical="center"/>
    </xf>
    <xf numFmtId="0" fontId="39" fillId="0" borderId="0"/>
    <xf numFmtId="0" fontId="39" fillId="0" borderId="0"/>
    <xf numFmtId="0" fontId="39" fillId="0" borderId="0"/>
    <xf numFmtId="4" fontId="71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" fontId="71" fillId="0" borderId="0">
      <alignment vertical="center"/>
    </xf>
    <xf numFmtId="4" fontId="71" fillId="0" borderId="0">
      <alignment vertical="center"/>
    </xf>
    <xf numFmtId="4" fontId="71" fillId="0" borderId="0">
      <alignment vertical="center"/>
    </xf>
    <xf numFmtId="0" fontId="25" fillId="0" borderId="0"/>
    <xf numFmtId="4" fontId="38" fillId="0" borderId="0">
      <alignment vertical="center"/>
    </xf>
    <xf numFmtId="0" fontId="25" fillId="0" borderId="0"/>
    <xf numFmtId="4" fontId="38" fillId="0" borderId="0">
      <alignment vertical="center"/>
    </xf>
    <xf numFmtId="4" fontId="40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25" fillId="0" borderId="0">
      <alignment vertical="center"/>
    </xf>
    <xf numFmtId="0" fontId="40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6" fillId="0" borderId="0"/>
    <xf numFmtId="0" fontId="6" fillId="0" borderId="4">
      <alignment horizontal="center" wrapText="1"/>
    </xf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68" fillId="25" borderId="4">
      <alignment horizontal="left"/>
    </xf>
    <xf numFmtId="0" fontId="69" fillId="25" borderId="4">
      <alignment horizontal="left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0" fontId="25" fillId="26" borderId="15" applyNumberFormat="0" applyFont="0" applyAlignment="0" applyProtection="0"/>
    <xf numFmtId="9" fontId="25" fillId="0" borderId="0" applyFont="0" applyFill="0" applyBorder="0" applyAlignment="0" applyProtection="0"/>
    <xf numFmtId="0" fontId="70" fillId="27" borderId="16">
      <alignment horizontal="centerContinuous"/>
    </xf>
    <xf numFmtId="0" fontId="6" fillId="0" borderId="4">
      <alignment horizontal="center"/>
    </xf>
    <xf numFmtId="0" fontId="6" fillId="0" borderId="4">
      <alignment horizontal="center" wrapText="1"/>
    </xf>
    <xf numFmtId="0" fontId="25" fillId="0" borderId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5" fillId="0" borderId="17" applyNumberFormat="0" applyFill="0" applyAlignment="0" applyProtection="0"/>
    <xf numFmtId="0" fontId="38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5" fillId="25" borderId="4" applyNumberFormat="0" applyAlignment="0">
      <alignment horizontal="left"/>
    </xf>
    <xf numFmtId="0" fontId="25" fillId="25" borderId="4" applyNumberFormat="0" applyAlignment="0">
      <alignment horizontal="left"/>
    </xf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>
      <alignment horizontal="center"/>
    </xf>
    <xf numFmtId="186" fontId="25" fillId="0" borderId="0" applyFont="0" applyFill="0" applyBorder="0" applyAlignment="0" applyProtection="0"/>
    <xf numFmtId="187" fontId="25" fillId="0" borderId="0" applyFont="0" applyFill="0" applyBorder="0" applyAlignment="0" applyProtection="0"/>
    <xf numFmtId="164" fontId="38" fillId="0" borderId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40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39" fillId="0" borderId="0" applyFont="0" applyFill="0" applyBorder="0" applyAlignment="0" applyProtection="0"/>
    <xf numFmtId="0" fontId="25" fillId="0" borderId="0"/>
    <xf numFmtId="0" fontId="6" fillId="0" borderId="0">
      <alignment horizontal="left" vertical="top"/>
    </xf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0" fontId="37" fillId="4" borderId="0" applyNumberFormat="0" applyBorder="0" applyAlignment="0" applyProtection="0"/>
    <xf numFmtId="4" fontId="39" fillId="0" borderId="4"/>
    <xf numFmtId="0" fontId="6" fillId="0" borderId="0"/>
    <xf numFmtId="0" fontId="25" fillId="0" borderId="0"/>
    <xf numFmtId="0" fontId="25" fillId="0" borderId="0"/>
    <xf numFmtId="0" fontId="25" fillId="0" borderId="0"/>
    <xf numFmtId="0" fontId="38" fillId="0" borderId="0"/>
    <xf numFmtId="0" fontId="25" fillId="0" borderId="4">
      <alignment vertical="top" wrapText="1"/>
    </xf>
    <xf numFmtId="0" fontId="25" fillId="0" borderId="0">
      <alignment vertical="top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>
      <alignment vertical="top"/>
    </xf>
    <xf numFmtId="0" fontId="25" fillId="0" borderId="0"/>
    <xf numFmtId="0" fontId="25" fillId="0" borderId="0"/>
    <xf numFmtId="0" fontId="25" fillId="0" borderId="0"/>
    <xf numFmtId="0" fontId="25" fillId="0" borderId="0"/>
    <xf numFmtId="0" fontId="44" fillId="0" borderId="0"/>
    <xf numFmtId="0" fontId="45" fillId="0" borderId="0"/>
    <xf numFmtId="0" fontId="44" fillId="0" borderId="0"/>
    <xf numFmtId="4" fontId="43" fillId="0" borderId="0">
      <alignment vertical="center"/>
    </xf>
    <xf numFmtId="0" fontId="44" fillId="0" borderId="0"/>
    <xf numFmtId="0" fontId="38" fillId="0" borderId="0"/>
    <xf numFmtId="0" fontId="44" fillId="0" borderId="0"/>
    <xf numFmtId="0" fontId="46" fillId="0" borderId="0"/>
    <xf numFmtId="4" fontId="43" fillId="0" borderId="0">
      <alignment vertical="center"/>
    </xf>
    <xf numFmtId="4" fontId="43" fillId="0" borderId="0">
      <alignment vertical="center"/>
    </xf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4" fontId="43" fillId="0" borderId="0">
      <alignment vertical="center"/>
    </xf>
    <xf numFmtId="4" fontId="43" fillId="0" borderId="0">
      <alignment vertical="center"/>
    </xf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4" fillId="0" borderId="0"/>
    <xf numFmtId="0" fontId="44" fillId="0" borderId="0"/>
    <xf numFmtId="0" fontId="38" fillId="0" borderId="0"/>
    <xf numFmtId="4" fontId="43" fillId="0" borderId="0">
      <alignment vertical="center"/>
    </xf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0" fontId="44" fillId="0" borderId="0"/>
    <xf numFmtId="0" fontId="44" fillId="0" borderId="0"/>
    <xf numFmtId="0" fontId="46" fillId="0" borderId="0"/>
    <xf numFmtId="0" fontId="44" fillId="0" borderId="0"/>
    <xf numFmtId="0" fontId="38" fillId="0" borderId="0"/>
    <xf numFmtId="4" fontId="43" fillId="0" borderId="0">
      <alignment vertical="center"/>
    </xf>
    <xf numFmtId="0" fontId="44" fillId="0" borderId="0"/>
    <xf numFmtId="0" fontId="44" fillId="0" borderId="0"/>
    <xf numFmtId="0" fontId="38" fillId="0" borderId="0"/>
    <xf numFmtId="0" fontId="44" fillId="0" borderId="0"/>
    <xf numFmtId="4" fontId="43" fillId="0" borderId="0">
      <alignment vertical="center"/>
    </xf>
    <xf numFmtId="0" fontId="38" fillId="0" borderId="0"/>
    <xf numFmtId="0" fontId="44" fillId="0" borderId="0"/>
    <xf numFmtId="0" fontId="38" fillId="0" borderId="0"/>
    <xf numFmtId="0" fontId="4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38" fillId="0" borderId="0"/>
    <xf numFmtId="0" fontId="44" fillId="0" borderId="0"/>
    <xf numFmtId="4" fontId="43" fillId="0" borderId="0">
      <alignment vertical="center"/>
    </xf>
    <xf numFmtId="4" fontId="43" fillId="0" borderId="0">
      <alignment vertical="center"/>
    </xf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0" borderId="0"/>
    <xf numFmtId="0" fontId="44" fillId="0" borderId="0"/>
    <xf numFmtId="0" fontId="46" fillId="0" borderId="0"/>
    <xf numFmtId="0" fontId="44" fillId="0" borderId="0"/>
    <xf numFmtId="0" fontId="44" fillId="0" borderId="0"/>
    <xf numFmtId="188" fontId="72" fillId="0" borderId="0">
      <protection locked="0"/>
    </xf>
    <xf numFmtId="188" fontId="72" fillId="0" borderId="0">
      <protection locked="0"/>
    </xf>
    <xf numFmtId="188" fontId="72" fillId="0" borderId="0">
      <protection locked="0"/>
    </xf>
    <xf numFmtId="188" fontId="72" fillId="0" borderId="76">
      <protection locked="0"/>
    </xf>
    <xf numFmtId="0" fontId="73" fillId="0" borderId="0"/>
    <xf numFmtId="188" fontId="74" fillId="0" borderId="0">
      <protection locked="0"/>
    </xf>
    <xf numFmtId="188" fontId="74" fillId="0" borderId="0">
      <protection locked="0"/>
    </xf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181" fontId="39" fillId="0" borderId="0" applyFont="0" applyFill="0" applyBorder="0" applyAlignment="0" applyProtection="0"/>
    <xf numFmtId="189" fontId="39" fillId="0" borderId="0" applyFont="0" applyFill="0" applyBorder="0" applyAlignment="0" applyProtection="0"/>
    <xf numFmtId="38" fontId="48" fillId="0" borderId="1">
      <alignment vertical="center"/>
    </xf>
    <xf numFmtId="4" fontId="45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22" fillId="7" borderId="7" applyNumberFormat="0" applyAlignment="0" applyProtection="0"/>
    <xf numFmtId="0" fontId="23" fillId="22" borderId="8" applyNumberFormat="0" applyAlignment="0" applyProtection="0"/>
    <xf numFmtId="0" fontId="24" fillId="22" borderId="7" applyNumberFormat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9" fillId="0" borderId="13" applyNumberFormat="0" applyFill="0" applyAlignment="0" applyProtection="0"/>
    <xf numFmtId="0" fontId="6" fillId="0" borderId="0"/>
    <xf numFmtId="0" fontId="6" fillId="0" borderId="0"/>
    <xf numFmtId="0" fontId="30" fillId="23" borderId="14" applyNumberFormat="0" applyAlignment="0" applyProtection="0"/>
    <xf numFmtId="0" fontId="6" fillId="0" borderId="4">
      <alignment horizontal="center" wrapText="1"/>
    </xf>
    <xf numFmtId="0" fontId="25" fillId="0" borderId="0"/>
    <xf numFmtId="0" fontId="25" fillId="0" borderId="0"/>
    <xf numFmtId="4" fontId="38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5" fillId="0" borderId="0"/>
    <xf numFmtId="0" fontId="5" fillId="0" borderId="0"/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0" fontId="25" fillId="0" borderId="0"/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9" fillId="0" borderId="0">
      <alignment vertical="center"/>
    </xf>
    <xf numFmtId="0" fontId="25" fillId="0" borderId="0"/>
    <xf numFmtId="4" fontId="39" fillId="0" borderId="0">
      <alignment vertical="center"/>
    </xf>
    <xf numFmtId="4" fontId="38" fillId="0" borderId="0">
      <alignment vertical="center"/>
    </xf>
    <xf numFmtId="0" fontId="2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0" fillId="0" borderId="0">
      <alignment vertical="center"/>
    </xf>
    <xf numFmtId="4" fontId="20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8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9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9" fillId="0" borderId="0"/>
    <xf numFmtId="0" fontId="25" fillId="26" borderId="15" applyNumberFormat="0" applyFont="0" applyAlignment="0" applyProtection="0"/>
    <xf numFmtId="186" fontId="64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5" fillId="0" borderId="17" applyNumberFormat="0" applyFill="0" applyAlignment="0" applyProtection="0"/>
    <xf numFmtId="0" fontId="6" fillId="0" borderId="0">
      <alignment horizontal="center" vertical="top" wrapText="1"/>
    </xf>
    <xf numFmtId="0" fontId="25" fillId="0" borderId="0">
      <alignment vertical="justify"/>
    </xf>
    <xf numFmtId="0" fontId="75" fillId="0" borderId="0"/>
    <xf numFmtId="188" fontId="72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9" fillId="0" borderId="0"/>
    <xf numFmtId="0" fontId="76" fillId="0" borderId="0"/>
    <xf numFmtId="0" fontId="39" fillId="0" borderId="0"/>
    <xf numFmtId="0" fontId="77" fillId="0" borderId="0"/>
    <xf numFmtId="0" fontId="76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93">
    <xf numFmtId="0" fontId="0" fillId="0" borderId="0" xfId="0" applyNumberFormat="1" applyAlignment="1"/>
    <xf numFmtId="0" fontId="6" fillId="0" borderId="0" xfId="0" applyNumberFormat="1" applyFont="1" applyAlignment="1"/>
    <xf numFmtId="0" fontId="7" fillId="0" borderId="0" xfId="0" applyNumberFormat="1" applyFont="1" applyAlignment="1"/>
    <xf numFmtId="0" fontId="8" fillId="0" borderId="18" xfId="0" applyNumberFormat="1" applyFont="1" applyBorder="1" applyAlignment="1">
      <alignment horizontal="center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/>
    <xf numFmtId="0" fontId="8" fillId="0" borderId="0" xfId="0" applyNumberFormat="1" applyFont="1" applyAlignment="1"/>
    <xf numFmtId="0" fontId="10" fillId="0" borderId="19" xfId="0" applyNumberFormat="1" applyFont="1" applyBorder="1" applyAlignment="1"/>
    <xf numFmtId="0" fontId="11" fillId="0" borderId="18" xfId="0" applyNumberFormat="1" applyFont="1" applyBorder="1" applyAlignment="1">
      <alignment horizontal="center"/>
    </xf>
    <xf numFmtId="164" fontId="11" fillId="0" borderId="18" xfId="861" applyFont="1" applyFill="1" applyBorder="1" applyAlignment="1" applyProtection="1"/>
    <xf numFmtId="164" fontId="11" fillId="28" borderId="18" xfId="861" applyFont="1" applyFill="1" applyBorder="1" applyAlignment="1" applyProtection="1"/>
    <xf numFmtId="164" fontId="11" fillId="0" borderId="18" xfId="861" applyFont="1" applyFill="1" applyBorder="1" applyAlignment="1" applyProtection="1">
      <alignment horizontal="right"/>
    </xf>
    <xf numFmtId="164" fontId="12" fillId="0" borderId="18" xfId="861" applyFont="1" applyFill="1" applyBorder="1" applyAlignment="1" applyProtection="1"/>
    <xf numFmtId="164" fontId="13" fillId="0" borderId="18" xfId="861" applyNumberFormat="1" applyFont="1" applyFill="1" applyBorder="1" applyAlignment="1" applyProtection="1"/>
    <xf numFmtId="0" fontId="11" fillId="0" borderId="19" xfId="0" applyNumberFormat="1" applyFont="1" applyBorder="1" applyAlignment="1"/>
    <xf numFmtId="165" fontId="7" fillId="0" borderId="18" xfId="861" applyNumberFormat="1" applyFont="1" applyFill="1" applyBorder="1" applyAlignment="1" applyProtection="1"/>
    <xf numFmtId="0" fontId="14" fillId="0" borderId="19" xfId="0" applyNumberFormat="1" applyFont="1" applyBorder="1" applyAlignment="1">
      <alignment horizontal="left" vertical="top"/>
    </xf>
    <xf numFmtId="0" fontId="10" fillId="0" borderId="19" xfId="0" applyNumberFormat="1" applyFont="1" applyBorder="1" applyAlignment="1">
      <alignment horizontal="left" vertical="top"/>
    </xf>
    <xf numFmtId="164" fontId="7" fillId="0" borderId="18" xfId="861" applyNumberFormat="1" applyFont="1" applyFill="1" applyBorder="1" applyAlignment="1" applyProtection="1"/>
    <xf numFmtId="166" fontId="12" fillId="0" borderId="18" xfId="861" applyNumberFormat="1" applyFont="1" applyFill="1" applyBorder="1" applyAlignment="1" applyProtection="1"/>
    <xf numFmtId="164" fontId="15" fillId="0" borderId="18" xfId="861" applyFont="1" applyFill="1" applyBorder="1" applyAlignment="1" applyProtection="1"/>
    <xf numFmtId="164" fontId="15" fillId="28" borderId="18" xfId="861" applyFont="1" applyFill="1" applyBorder="1" applyAlignment="1" applyProtection="1"/>
    <xf numFmtId="164" fontId="12" fillId="29" borderId="18" xfId="861" applyNumberFormat="1" applyFont="1" applyFill="1" applyBorder="1" applyAlignment="1" applyProtection="1"/>
    <xf numFmtId="167" fontId="12" fillId="29" borderId="18" xfId="861" applyNumberFormat="1" applyFont="1" applyFill="1" applyBorder="1" applyAlignment="1" applyProtection="1"/>
    <xf numFmtId="164" fontId="12" fillId="0" borderId="18" xfId="861" applyNumberFormat="1" applyFont="1" applyFill="1" applyBorder="1" applyAlignment="1" applyProtection="1"/>
    <xf numFmtId="167" fontId="12" fillId="0" borderId="18" xfId="861" applyNumberFormat="1" applyFont="1" applyFill="1" applyBorder="1" applyAlignment="1" applyProtection="1"/>
    <xf numFmtId="0" fontId="16" fillId="0" borderId="19" xfId="0" applyNumberFormat="1" applyFont="1" applyBorder="1" applyAlignment="1"/>
    <xf numFmtId="164" fontId="11" fillId="29" borderId="18" xfId="861" applyFont="1" applyFill="1" applyBorder="1" applyAlignment="1" applyProtection="1"/>
    <xf numFmtId="166" fontId="11" fillId="0" borderId="18" xfId="861" applyNumberFormat="1" applyFont="1" applyFill="1" applyBorder="1" applyAlignment="1" applyProtection="1"/>
    <xf numFmtId="166" fontId="11" fillId="28" borderId="18" xfId="861" applyNumberFormat="1" applyFont="1" applyFill="1" applyBorder="1" applyAlignment="1" applyProtection="1"/>
    <xf numFmtId="0" fontId="10" fillId="0" borderId="19" xfId="0" applyNumberFormat="1" applyFont="1" applyBorder="1" applyAlignment="1">
      <alignment horizontal="left" wrapText="1"/>
    </xf>
    <xf numFmtId="164" fontId="6" fillId="28" borderId="18" xfId="861" applyFont="1" applyFill="1" applyBorder="1" applyAlignment="1" applyProtection="1"/>
    <xf numFmtId="164" fontId="6" fillId="0" borderId="18" xfId="861" applyFont="1" applyFill="1" applyBorder="1" applyAlignment="1" applyProtection="1"/>
    <xf numFmtId="164" fontId="6" fillId="28" borderId="0" xfId="861" applyFont="1" applyFill="1" applyBorder="1" applyAlignment="1" applyProtection="1"/>
    <xf numFmtId="0" fontId="6" fillId="0" borderId="18" xfId="0" applyNumberFormat="1" applyFont="1" applyBorder="1" applyAlignment="1"/>
    <xf numFmtId="0" fontId="17" fillId="0" borderId="18" xfId="0" applyNumberFormat="1" applyFont="1" applyBorder="1" applyAlignment="1"/>
    <xf numFmtId="0" fontId="6" fillId="0" borderId="18" xfId="0" applyNumberFormat="1" applyFont="1" applyFill="1" applyBorder="1" applyAlignment="1"/>
    <xf numFmtId="0" fontId="6" fillId="28" borderId="18" xfId="0" applyNumberFormat="1" applyFont="1" applyFill="1" applyBorder="1" applyAlignment="1"/>
    <xf numFmtId="0" fontId="11" fillId="0" borderId="18" xfId="0" applyNumberFormat="1" applyFont="1" applyBorder="1" applyAlignment="1"/>
    <xf numFmtId="2" fontId="6" fillId="0" borderId="18" xfId="0" applyNumberFormat="1" applyFont="1" applyFill="1" applyBorder="1" applyAlignment="1">
      <alignment horizontal="center"/>
    </xf>
    <xf numFmtId="0" fontId="11" fillId="0" borderId="0" xfId="0" applyNumberFormat="1" applyFont="1" applyAlignment="1"/>
    <xf numFmtId="164" fontId="6" fillId="0" borderId="0" xfId="861" applyFont="1" applyFill="1" applyBorder="1" applyAlignment="1" applyProtection="1"/>
    <xf numFmtId="165" fontId="13" fillId="0" borderId="20" xfId="0" applyNumberFormat="1" applyFont="1" applyBorder="1" applyAlignment="1"/>
    <xf numFmtId="164" fontId="7" fillId="0" borderId="0" xfId="0" applyNumberFormat="1" applyFont="1" applyAlignment="1"/>
    <xf numFmtId="164" fontId="6" fillId="0" borderId="0" xfId="0" applyNumberFormat="1" applyFont="1" applyAlignment="1"/>
    <xf numFmtId="164" fontId="7" fillId="0" borderId="0" xfId="861" applyFont="1" applyFill="1" applyBorder="1" applyAlignment="1" applyProtection="1"/>
    <xf numFmtId="168" fontId="6" fillId="0" borderId="0" xfId="0" applyNumberFormat="1" applyFont="1" applyAlignment="1"/>
    <xf numFmtId="0" fontId="62" fillId="0" borderId="0" xfId="1559" applyFont="1"/>
    <xf numFmtId="0" fontId="6" fillId="0" borderId="0" xfId="1559" applyFont="1"/>
    <xf numFmtId="0" fontId="7" fillId="0" borderId="0" xfId="1559" applyFont="1" applyFill="1" applyAlignment="1">
      <alignment horizontal="center" vertical="top"/>
    </xf>
    <xf numFmtId="4" fontId="7" fillId="16" borderId="28" xfId="1559" applyNumberFormat="1" applyFont="1" applyFill="1" applyBorder="1" applyAlignment="1">
      <alignment horizontal="center" vertical="top" wrapText="1"/>
    </xf>
    <xf numFmtId="4" fontId="7" fillId="16" borderId="4" xfId="1559" applyNumberFormat="1" applyFont="1" applyFill="1" applyBorder="1" applyAlignment="1">
      <alignment horizontal="center" vertical="top" wrapText="1"/>
    </xf>
    <xf numFmtId="4" fontId="7" fillId="16" borderId="21" xfId="1559" applyNumberFormat="1" applyFont="1" applyFill="1" applyBorder="1" applyAlignment="1">
      <alignment horizontal="center" vertical="top" wrapText="1"/>
    </xf>
    <xf numFmtId="4" fontId="7" fillId="16" borderId="37" xfId="1559" applyNumberFormat="1" applyFont="1" applyFill="1" applyBorder="1" applyAlignment="1">
      <alignment horizontal="center" vertical="top" wrapText="1"/>
    </xf>
    <xf numFmtId="0" fontId="6" fillId="0" borderId="0" xfId="1559" applyFont="1" applyBorder="1"/>
    <xf numFmtId="4" fontId="7" fillId="0" borderId="0" xfId="1559" applyNumberFormat="1" applyFont="1" applyFill="1" applyBorder="1" applyAlignment="1">
      <alignment horizontal="center" vertical="top" wrapText="1"/>
    </xf>
    <xf numFmtId="1" fontId="7" fillId="0" borderId="0" xfId="1559" applyNumberFormat="1" applyFont="1" applyFill="1" applyBorder="1" applyAlignment="1">
      <alignment horizontal="center"/>
    </xf>
    <xf numFmtId="1" fontId="7" fillId="0" borderId="0" xfId="1559" applyNumberFormat="1" applyFont="1" applyBorder="1" applyAlignment="1">
      <alignment horizontal="center"/>
    </xf>
    <xf numFmtId="0" fontId="7" fillId="0" borderId="0" xfId="1559" applyFont="1" applyBorder="1"/>
    <xf numFmtId="0" fontId="6" fillId="0" borderId="26" xfId="1559" applyFont="1" applyBorder="1"/>
    <xf numFmtId="0" fontId="6" fillId="0" borderId="26" xfId="1559" applyFont="1" applyBorder="1" applyAlignment="1">
      <alignment horizontal="center" vertical="center"/>
    </xf>
    <xf numFmtId="0" fontId="6" fillId="0" borderId="0" xfId="1559" applyFont="1" applyBorder="1" applyAlignment="1">
      <alignment horizontal="center"/>
    </xf>
    <xf numFmtId="0" fontId="78" fillId="31" borderId="64" xfId="1559" applyFont="1" applyFill="1" applyBorder="1" applyAlignment="1">
      <alignment horizontal="center"/>
    </xf>
    <xf numFmtId="0" fontId="6" fillId="31" borderId="77" xfId="1559" applyFont="1" applyFill="1" applyBorder="1" applyAlignment="1">
      <alignment horizontal="center"/>
    </xf>
    <xf numFmtId="0" fontId="6" fillId="31" borderId="37" xfId="1560" applyFont="1" applyFill="1" applyBorder="1" applyAlignment="1" applyProtection="1">
      <alignment horizontal="center" vertical="center" wrapText="1"/>
      <protection locked="0"/>
    </xf>
    <xf numFmtId="1" fontId="6" fillId="0" borderId="94" xfId="1560" quotePrefix="1" applyNumberFormat="1" applyFont="1" applyFill="1" applyBorder="1" applyAlignment="1" applyProtection="1">
      <alignment horizontal="center"/>
      <protection locked="0"/>
    </xf>
    <xf numFmtId="1" fontId="6" fillId="0" borderId="0" xfId="1560" quotePrefix="1" applyNumberFormat="1" applyFont="1" applyFill="1" applyBorder="1" applyAlignment="1" applyProtection="1">
      <alignment horizontal="center"/>
      <protection locked="0"/>
    </xf>
    <xf numFmtId="1" fontId="6" fillId="31" borderId="44" xfId="1560" quotePrefix="1" applyNumberFormat="1" applyFont="1" applyFill="1" applyBorder="1" applyAlignment="1" applyProtection="1">
      <alignment horizontal="center"/>
      <protection locked="0"/>
    </xf>
    <xf numFmtId="1" fontId="6" fillId="31" borderId="46" xfId="1560" quotePrefix="1" applyNumberFormat="1" applyFont="1" applyFill="1" applyBorder="1" applyAlignment="1" applyProtection="1">
      <alignment horizontal="center"/>
      <protection locked="0"/>
    </xf>
    <xf numFmtId="1" fontId="6" fillId="31" borderId="78" xfId="1560" quotePrefix="1" applyNumberFormat="1" applyFont="1" applyFill="1" applyBorder="1" applyAlignment="1" applyProtection="1">
      <alignment horizontal="center"/>
      <protection locked="0"/>
    </xf>
    <xf numFmtId="4" fontId="6" fillId="31" borderId="64" xfId="1559" applyNumberFormat="1" applyFont="1" applyFill="1" applyBorder="1" applyAlignment="1"/>
    <xf numFmtId="4" fontId="6" fillId="31" borderId="26" xfId="1559" applyNumberFormat="1" applyFont="1" applyFill="1" applyBorder="1" applyAlignment="1"/>
    <xf numFmtId="3" fontId="6" fillId="0" borderId="27" xfId="1559" applyNumberFormat="1" applyFont="1" applyBorder="1" applyAlignment="1">
      <alignment horizontal="center" vertical="center" wrapText="1"/>
    </xf>
    <xf numFmtId="3" fontId="6" fillId="31" borderId="28" xfId="1559" applyNumberFormat="1" applyFont="1" applyFill="1" applyBorder="1" applyAlignment="1">
      <alignment horizontal="center" vertical="center" wrapText="1"/>
    </xf>
    <xf numFmtId="3" fontId="6" fillId="31" borderId="29" xfId="1559" applyNumberFormat="1" applyFont="1" applyFill="1" applyBorder="1" applyAlignment="1">
      <alignment horizontal="center" vertical="center" wrapText="1"/>
    </xf>
    <xf numFmtId="4" fontId="6" fillId="31" borderId="25" xfId="1559" applyNumberFormat="1" applyFont="1" applyFill="1" applyBorder="1" applyAlignment="1"/>
    <xf numFmtId="4" fontId="6" fillId="31" borderId="23" xfId="1559" applyNumberFormat="1" applyFont="1" applyFill="1" applyBorder="1" applyAlignment="1"/>
    <xf numFmtId="4" fontId="6" fillId="31" borderId="75" xfId="1559" applyNumberFormat="1" applyFont="1" applyFill="1" applyBorder="1" applyAlignment="1"/>
    <xf numFmtId="4" fontId="6" fillId="31" borderId="3" xfId="1559" applyNumberFormat="1" applyFont="1" applyFill="1" applyBorder="1" applyAlignment="1"/>
    <xf numFmtId="3" fontId="6" fillId="0" borderId="30" xfId="1559" applyNumberFormat="1" applyFont="1" applyBorder="1" applyAlignment="1">
      <alignment horizontal="center" vertical="center" wrapText="1"/>
    </xf>
    <xf numFmtId="3" fontId="6" fillId="31" borderId="4" xfId="1559" applyNumberFormat="1" applyFont="1" applyFill="1" applyBorder="1" applyAlignment="1">
      <alignment horizontal="center" vertical="center" wrapText="1"/>
    </xf>
    <xf numFmtId="3" fontId="6" fillId="31" borderId="31" xfId="1559" applyNumberFormat="1" applyFont="1" applyFill="1" applyBorder="1" applyAlignment="1">
      <alignment horizontal="center" vertical="center" wrapText="1"/>
    </xf>
    <xf numFmtId="4" fontId="6" fillId="31" borderId="22" xfId="1559" applyNumberFormat="1" applyFont="1" applyFill="1" applyBorder="1" applyAlignment="1"/>
    <xf numFmtId="4" fontId="6" fillId="31" borderId="4" xfId="1559" applyNumberFormat="1" applyFont="1" applyFill="1" applyBorder="1" applyAlignment="1"/>
    <xf numFmtId="4" fontId="6" fillId="31" borderId="66" xfId="1559" applyNumberFormat="1" applyFont="1" applyFill="1" applyBorder="1" applyAlignment="1"/>
    <xf numFmtId="0" fontId="6" fillId="0" borderId="36" xfId="1559" applyFont="1" applyBorder="1"/>
    <xf numFmtId="3" fontId="6" fillId="0" borderId="65" xfId="1559" applyNumberFormat="1" applyFont="1" applyBorder="1" applyAlignment="1">
      <alignment horizontal="center" vertical="center" wrapText="1"/>
    </xf>
    <xf numFmtId="3" fontId="6" fillId="31" borderId="37" xfId="1559" applyNumberFormat="1" applyFont="1" applyFill="1" applyBorder="1" applyAlignment="1">
      <alignment horizontal="center" vertical="center" wrapText="1"/>
    </xf>
    <xf numFmtId="3" fontId="6" fillId="0" borderId="37" xfId="1559" applyNumberFormat="1" applyFont="1" applyFill="1" applyBorder="1" applyAlignment="1">
      <alignment horizontal="center" vertical="center" wrapText="1"/>
    </xf>
    <xf numFmtId="3" fontId="6" fillId="31" borderId="38" xfId="1559" applyNumberFormat="1" applyFont="1" applyFill="1" applyBorder="1" applyAlignment="1">
      <alignment horizontal="center" vertical="center" wrapText="1"/>
    </xf>
    <xf numFmtId="3" fontId="6" fillId="0" borderId="49" xfId="1559" applyNumberFormat="1" applyFont="1" applyFill="1" applyBorder="1" applyAlignment="1">
      <alignment horizontal="center" vertical="center" wrapText="1"/>
    </xf>
    <xf numFmtId="3" fontId="6" fillId="0" borderId="51" xfId="1559" applyNumberFormat="1" applyFont="1" applyFill="1" applyBorder="1" applyAlignment="1">
      <alignment horizontal="center" vertical="center" wrapText="1"/>
    </xf>
    <xf numFmtId="3" fontId="7" fillId="0" borderId="68" xfId="1559" applyNumberFormat="1" applyFont="1" applyFill="1" applyBorder="1" applyAlignment="1">
      <alignment horizontal="center" vertical="center" wrapText="1"/>
    </xf>
    <xf numFmtId="4" fontId="7" fillId="0" borderId="48" xfId="1559" applyNumberFormat="1" applyFont="1" applyFill="1" applyBorder="1" applyAlignment="1">
      <alignment vertical="top" wrapText="1"/>
    </xf>
    <xf numFmtId="10" fontId="7" fillId="0" borderId="36" xfId="1559" applyNumberFormat="1" applyFont="1" applyFill="1" applyBorder="1" applyAlignment="1">
      <alignment horizontal="center" vertical="center" wrapText="1"/>
    </xf>
    <xf numFmtId="3" fontId="6" fillId="0" borderId="60" xfId="1559" applyNumberFormat="1" applyFont="1" applyFill="1" applyBorder="1" applyAlignment="1">
      <alignment horizontal="center" vertical="center" wrapText="1"/>
    </xf>
    <xf numFmtId="3" fontId="6" fillId="0" borderId="9" xfId="1559" applyNumberFormat="1" applyFont="1" applyFill="1" applyBorder="1" applyAlignment="1">
      <alignment horizontal="center" vertical="center" wrapText="1"/>
    </xf>
    <xf numFmtId="1" fontId="7" fillId="0" borderId="40" xfId="1559" applyNumberFormat="1" applyFont="1" applyFill="1" applyBorder="1" applyAlignment="1">
      <alignment vertical="top" wrapText="1"/>
    </xf>
    <xf numFmtId="10" fontId="7" fillId="0" borderId="3" xfId="1559" applyNumberFormat="1" applyFont="1" applyFill="1" applyBorder="1" applyAlignment="1">
      <alignment horizontal="center" vertical="center" wrapText="1"/>
    </xf>
    <xf numFmtId="4" fontId="7" fillId="0" borderId="30" xfId="1559" applyNumberFormat="1" applyFont="1" applyFill="1" applyBorder="1" applyAlignment="1">
      <alignment vertical="top" wrapText="1"/>
    </xf>
    <xf numFmtId="4" fontId="7" fillId="0" borderId="4" xfId="1559" applyNumberFormat="1" applyFont="1" applyFill="1" applyBorder="1" applyAlignment="1">
      <alignment vertical="top" wrapText="1"/>
    </xf>
    <xf numFmtId="4" fontId="7" fillId="0" borderId="31" xfId="1559" applyNumberFormat="1" applyFont="1" applyFill="1" applyBorder="1" applyAlignment="1">
      <alignment vertical="top" wrapText="1"/>
    </xf>
    <xf numFmtId="4" fontId="7" fillId="0" borderId="30" xfId="1559" applyNumberFormat="1" applyFont="1" applyFill="1" applyBorder="1" applyAlignment="1">
      <alignment horizontal="center" vertical="top" wrapText="1"/>
    </xf>
    <xf numFmtId="4" fontId="7" fillId="0" borderId="4" xfId="1559" applyNumberFormat="1" applyFont="1" applyFill="1" applyBorder="1" applyAlignment="1">
      <alignment horizontal="center" vertical="top" wrapText="1"/>
    </xf>
    <xf numFmtId="3" fontId="7" fillId="0" borderId="31" xfId="1559" applyNumberFormat="1" applyFont="1" applyFill="1" applyBorder="1" applyAlignment="1">
      <alignment horizontal="center" vertical="top" wrapText="1"/>
    </xf>
    <xf numFmtId="4" fontId="19" fillId="0" borderId="40" xfId="1559" applyNumberFormat="1" applyFont="1" applyFill="1" applyBorder="1" applyAlignment="1">
      <alignment vertical="top" wrapText="1"/>
    </xf>
    <xf numFmtId="49" fontId="19" fillId="0" borderId="40" xfId="1562" applyNumberFormat="1" applyFont="1" applyFill="1" applyBorder="1" applyAlignment="1">
      <alignment horizontal="left" vertical="top" wrapText="1"/>
    </xf>
    <xf numFmtId="10" fontId="7" fillId="0" borderId="3" xfId="1562" applyNumberFormat="1" applyFont="1" applyFill="1" applyBorder="1" applyAlignment="1">
      <alignment horizontal="center" vertical="center" wrapText="1"/>
    </xf>
    <xf numFmtId="49" fontId="7" fillId="0" borderId="40" xfId="1562" applyNumberFormat="1" applyFont="1" applyFill="1" applyBorder="1" applyAlignment="1">
      <alignment horizontal="left" vertical="top" wrapText="1"/>
    </xf>
    <xf numFmtId="10" fontId="7" fillId="0" borderId="3" xfId="1562" applyNumberFormat="1" applyFont="1" applyFill="1" applyBorder="1" applyAlignment="1">
      <alignment horizontal="left" vertical="top" wrapText="1"/>
    </xf>
    <xf numFmtId="4" fontId="7" fillId="0" borderId="40" xfId="1559" applyNumberFormat="1" applyFont="1" applyFill="1" applyBorder="1" applyAlignment="1">
      <alignment vertical="top" wrapText="1"/>
    </xf>
    <xf numFmtId="10" fontId="7" fillId="0" borderId="3" xfId="1559" applyNumberFormat="1" applyFont="1" applyFill="1" applyBorder="1" applyAlignment="1">
      <alignment vertical="top" wrapText="1"/>
    </xf>
    <xf numFmtId="4" fontId="19" fillId="0" borderId="41" xfId="1559" applyNumberFormat="1" applyFont="1" applyFill="1" applyBorder="1" applyAlignment="1">
      <alignment vertical="top" wrapText="1"/>
    </xf>
    <xf numFmtId="10" fontId="7" fillId="0" borderId="73" xfId="1559" applyNumberFormat="1" applyFont="1" applyFill="1" applyBorder="1" applyAlignment="1">
      <alignment horizontal="center" vertical="center" wrapText="1"/>
    </xf>
    <xf numFmtId="4" fontId="7" fillId="0" borderId="67" xfId="1559" applyNumberFormat="1" applyFont="1" applyFill="1" applyBorder="1" applyAlignment="1">
      <alignment vertical="top" wrapText="1"/>
    </xf>
    <xf numFmtId="4" fontId="7" fillId="0" borderId="21" xfId="1559" applyNumberFormat="1" applyFont="1" applyFill="1" applyBorder="1" applyAlignment="1">
      <alignment vertical="top" wrapText="1"/>
    </xf>
    <xf numFmtId="4" fontId="7" fillId="0" borderId="35" xfId="1559" applyNumberFormat="1" applyFont="1" applyFill="1" applyBorder="1" applyAlignment="1">
      <alignment vertical="top" wrapText="1"/>
    </xf>
    <xf numFmtId="4" fontId="7" fillId="0" borderId="67" xfId="1559" applyNumberFormat="1" applyFont="1" applyFill="1" applyBorder="1" applyAlignment="1">
      <alignment horizontal="center" vertical="top" wrapText="1"/>
    </xf>
    <xf numFmtId="4" fontId="7" fillId="0" borderId="21" xfId="1559" applyNumberFormat="1" applyFont="1" applyFill="1" applyBorder="1" applyAlignment="1">
      <alignment horizontal="center" vertical="top" wrapText="1"/>
    </xf>
    <xf numFmtId="3" fontId="7" fillId="0" borderId="35" xfId="1559" applyNumberFormat="1" applyFont="1" applyFill="1" applyBorder="1" applyAlignment="1">
      <alignment horizontal="center" vertical="top" wrapText="1"/>
    </xf>
    <xf numFmtId="4" fontId="7" fillId="16" borderId="79" xfId="1559" applyNumberFormat="1" applyFont="1" applyFill="1" applyBorder="1" applyAlignment="1">
      <alignment vertical="top" wrapText="1"/>
    </xf>
    <xf numFmtId="4" fontId="7" fillId="16" borderId="92" xfId="1559" applyNumberFormat="1" applyFont="1" applyFill="1" applyBorder="1" applyAlignment="1">
      <alignment vertical="top" wrapText="1"/>
    </xf>
    <xf numFmtId="4" fontId="7" fillId="16" borderId="93" xfId="1559" applyNumberFormat="1" applyFont="1" applyFill="1" applyBorder="1" applyAlignment="1">
      <alignment vertical="top" wrapText="1"/>
    </xf>
    <xf numFmtId="4" fontId="7" fillId="16" borderId="80" xfId="1559" applyNumberFormat="1" applyFont="1" applyFill="1" applyBorder="1" applyAlignment="1">
      <alignment vertical="top" wrapText="1"/>
    </xf>
    <xf numFmtId="4" fontId="7" fillId="16" borderId="81" xfId="1559" applyNumberFormat="1" applyFont="1" applyFill="1" applyBorder="1" applyAlignment="1">
      <alignment vertical="top" wrapText="1"/>
    </xf>
    <xf numFmtId="4" fontId="7" fillId="16" borderId="93" xfId="1559" applyNumberFormat="1" applyFont="1" applyFill="1" applyBorder="1" applyAlignment="1">
      <alignment horizontal="center" vertical="top" wrapText="1"/>
    </xf>
    <xf numFmtId="4" fontId="7" fillId="16" borderId="80" xfId="1559" applyNumberFormat="1" applyFont="1" applyFill="1" applyBorder="1" applyAlignment="1">
      <alignment horizontal="center" vertical="top" wrapText="1"/>
    </xf>
    <xf numFmtId="3" fontId="7" fillId="16" borderId="81" xfId="1559" applyNumberFormat="1" applyFont="1" applyFill="1" applyBorder="1" applyAlignment="1">
      <alignment horizontal="center" vertical="top" wrapText="1"/>
    </xf>
    <xf numFmtId="0" fontId="7" fillId="16" borderId="82" xfId="1563" applyFont="1" applyFill="1" applyBorder="1" applyAlignment="1">
      <alignment horizontal="left" vertical="top"/>
    </xf>
    <xf numFmtId="0" fontId="7" fillId="16" borderId="88" xfId="1563" applyFont="1" applyFill="1" applyBorder="1" applyAlignment="1">
      <alignment horizontal="left" vertical="top"/>
    </xf>
    <xf numFmtId="9" fontId="7" fillId="16" borderId="89" xfId="820" applyFont="1" applyFill="1" applyBorder="1" applyAlignment="1">
      <alignment horizontal="center" vertical="top" wrapText="1"/>
    </xf>
    <xf numFmtId="9" fontId="7" fillId="16" borderId="83" xfId="820" applyFont="1" applyFill="1" applyBorder="1" applyAlignment="1">
      <alignment horizontal="center" vertical="top" wrapText="1"/>
    </xf>
    <xf numFmtId="9" fontId="7" fillId="16" borderId="84" xfId="820" applyFont="1" applyFill="1" applyBorder="1" applyAlignment="1">
      <alignment horizontal="center" vertical="top" wrapText="1"/>
    </xf>
    <xf numFmtId="4" fontId="7" fillId="16" borderId="89" xfId="1559" applyNumberFormat="1" applyFont="1" applyFill="1" applyBorder="1" applyAlignment="1">
      <alignment horizontal="center" vertical="top" wrapText="1"/>
    </xf>
    <xf numFmtId="4" fontId="7" fillId="16" borderId="83" xfId="1559" applyNumberFormat="1" applyFont="1" applyFill="1" applyBorder="1" applyAlignment="1">
      <alignment horizontal="center" vertical="top" wrapText="1"/>
    </xf>
    <xf numFmtId="3" fontId="7" fillId="16" borderId="84" xfId="1559" applyNumberFormat="1" applyFont="1" applyFill="1" applyBorder="1" applyAlignment="1">
      <alignment horizontal="center" vertical="top" wrapText="1"/>
    </xf>
    <xf numFmtId="4" fontId="7" fillId="16" borderId="85" xfId="1559" applyNumberFormat="1" applyFont="1" applyFill="1" applyBorder="1" applyAlignment="1">
      <alignment vertical="top" wrapText="1"/>
    </xf>
    <xf numFmtId="4" fontId="7" fillId="16" borderId="90" xfId="1559" applyNumberFormat="1" applyFont="1" applyFill="1" applyBorder="1" applyAlignment="1">
      <alignment vertical="top" wrapText="1"/>
    </xf>
    <xf numFmtId="4" fontId="7" fillId="16" borderId="91" xfId="1559" applyNumberFormat="1" applyFont="1" applyFill="1" applyBorder="1" applyAlignment="1">
      <alignment vertical="top" wrapText="1"/>
    </xf>
    <xf numFmtId="4" fontId="7" fillId="16" borderId="86" xfId="1559" applyNumberFormat="1" applyFont="1" applyFill="1" applyBorder="1" applyAlignment="1">
      <alignment vertical="top" wrapText="1"/>
    </xf>
    <xf numFmtId="4" fontId="7" fillId="16" borderId="87" xfId="1559" applyNumberFormat="1" applyFont="1" applyFill="1" applyBorder="1" applyAlignment="1">
      <alignment vertical="top" wrapText="1"/>
    </xf>
    <xf numFmtId="4" fontId="7" fillId="16" borderId="91" xfId="1559" applyNumberFormat="1" applyFont="1" applyFill="1" applyBorder="1" applyAlignment="1">
      <alignment horizontal="center" vertical="top" wrapText="1"/>
    </xf>
    <xf numFmtId="4" fontId="7" fillId="16" borderId="86" xfId="1559" applyNumberFormat="1" applyFont="1" applyFill="1" applyBorder="1" applyAlignment="1">
      <alignment horizontal="center" vertical="top" wrapText="1"/>
    </xf>
    <xf numFmtId="3" fontId="7" fillId="16" borderId="87" xfId="1559" applyNumberFormat="1" applyFont="1" applyFill="1" applyBorder="1" applyAlignment="1">
      <alignment horizontal="center" vertical="top" wrapText="1"/>
    </xf>
    <xf numFmtId="0" fontId="79" fillId="16" borderId="27" xfId="1559" applyFont="1" applyFill="1" applyBorder="1"/>
    <xf numFmtId="0" fontId="79" fillId="16" borderId="52" xfId="1559" applyFont="1" applyFill="1" applyBorder="1"/>
    <xf numFmtId="4" fontId="19" fillId="16" borderId="28" xfId="1559" applyNumberFormat="1" applyFont="1" applyFill="1" applyBorder="1" applyAlignment="1">
      <alignment vertical="top" wrapText="1"/>
    </xf>
    <xf numFmtId="4" fontId="7" fillId="16" borderId="28" xfId="1559" applyNumberFormat="1" applyFont="1" applyFill="1" applyBorder="1" applyAlignment="1">
      <alignment vertical="top" wrapText="1"/>
    </xf>
    <xf numFmtId="0" fontId="79" fillId="16" borderId="30" xfId="1559" applyFont="1" applyFill="1" applyBorder="1"/>
    <xf numFmtId="0" fontId="79" fillId="16" borderId="22" xfId="1559" applyFont="1" applyFill="1" applyBorder="1"/>
    <xf numFmtId="4" fontId="19" fillId="16" borderId="4" xfId="1559" applyNumberFormat="1" applyFont="1" applyFill="1" applyBorder="1" applyAlignment="1">
      <alignment vertical="top" wrapText="1"/>
    </xf>
    <xf numFmtId="4" fontId="7" fillId="16" borderId="4" xfId="1559" applyNumberFormat="1" applyFont="1" applyFill="1" applyBorder="1" applyAlignment="1">
      <alignment vertical="top" wrapText="1"/>
    </xf>
    <xf numFmtId="0" fontId="79" fillId="16" borderId="67" xfId="1559" applyFont="1" applyFill="1" applyBorder="1"/>
    <xf numFmtId="0" fontId="79" fillId="16" borderId="57" xfId="1559" applyFont="1" applyFill="1" applyBorder="1"/>
    <xf numFmtId="4" fontId="19" fillId="16" borderId="21" xfId="1559" applyNumberFormat="1" applyFont="1" applyFill="1" applyBorder="1" applyAlignment="1">
      <alignment vertical="top" wrapText="1"/>
    </xf>
    <xf numFmtId="4" fontId="7" fillId="16" borderId="21" xfId="1559" applyNumberFormat="1" applyFont="1" applyFill="1" applyBorder="1" applyAlignment="1">
      <alignment vertical="top" wrapText="1"/>
    </xf>
    <xf numFmtId="0" fontId="79" fillId="16" borderId="65" xfId="1559" applyFont="1" applyFill="1" applyBorder="1"/>
    <xf numFmtId="0" fontId="79" fillId="16" borderId="55" xfId="1559" applyFont="1" applyFill="1" applyBorder="1"/>
    <xf numFmtId="4" fontId="7" fillId="16" borderId="37" xfId="1559" applyNumberFormat="1" applyFont="1" applyFill="1" applyBorder="1" applyAlignment="1">
      <alignment vertical="top" wrapText="1"/>
    </xf>
    <xf numFmtId="4" fontId="7" fillId="0" borderId="59" xfId="1559" applyNumberFormat="1" applyFont="1" applyFill="1" applyBorder="1" applyAlignment="1">
      <alignment vertical="top" wrapText="1"/>
    </xf>
    <xf numFmtId="4" fontId="7" fillId="0" borderId="0" xfId="1559" applyNumberFormat="1" applyFont="1" applyFill="1" applyBorder="1" applyAlignment="1">
      <alignment vertical="top" wrapText="1"/>
    </xf>
    <xf numFmtId="4" fontId="7" fillId="16" borderId="57" xfId="1559" applyNumberFormat="1" applyFont="1" applyFill="1" applyBorder="1" applyAlignment="1">
      <alignment horizontal="center" vertical="top" wrapText="1"/>
    </xf>
    <xf numFmtId="1" fontId="7" fillId="16" borderId="4" xfId="1559" applyNumberFormat="1" applyFont="1" applyFill="1" applyBorder="1" applyAlignment="1">
      <alignment horizontal="center" vertical="top" wrapText="1"/>
    </xf>
    <xf numFmtId="1" fontId="7" fillId="16" borderId="23" xfId="1559" applyNumberFormat="1" applyFont="1" applyFill="1" applyBorder="1" applyAlignment="1">
      <alignment horizontal="center" vertical="top" wrapText="1"/>
    </xf>
    <xf numFmtId="1" fontId="7" fillId="16" borderId="4" xfId="1559" applyNumberFormat="1" applyFont="1" applyFill="1" applyBorder="1" applyAlignment="1">
      <alignment horizontal="center"/>
    </xf>
    <xf numFmtId="1" fontId="6" fillId="16" borderId="4" xfId="1559" applyNumberFormat="1" applyFont="1" applyFill="1" applyBorder="1" applyAlignment="1">
      <alignment horizontal="center"/>
    </xf>
    <xf numFmtId="0" fontId="7" fillId="0" borderId="73" xfId="1563" applyFont="1" applyFill="1" applyBorder="1" applyAlignment="1">
      <alignment horizontal="left" vertical="top"/>
    </xf>
    <xf numFmtId="0" fontId="6" fillId="0" borderId="73" xfId="1559" applyFont="1" applyBorder="1"/>
    <xf numFmtId="0" fontId="6" fillId="0" borderId="0" xfId="1559" applyFont="1" applyFill="1" applyBorder="1"/>
    <xf numFmtId="0" fontId="7" fillId="0" borderId="0" xfId="1563" applyFont="1" applyFill="1" applyBorder="1" applyAlignment="1">
      <alignment horizontal="left" vertical="top"/>
    </xf>
    <xf numFmtId="0" fontId="7" fillId="0" borderId="33" xfId="1563" applyFont="1" applyFill="1" applyBorder="1" applyAlignment="1">
      <alignment horizontal="center" vertical="top"/>
    </xf>
    <xf numFmtId="0" fontId="7" fillId="0" borderId="33" xfId="1563" applyFont="1" applyFill="1" applyBorder="1" applyAlignment="1">
      <alignment horizontal="left" vertical="top"/>
    </xf>
    <xf numFmtId="1" fontId="7" fillId="0" borderId="34" xfId="1559" applyNumberFormat="1" applyFont="1" applyFill="1" applyBorder="1" applyAlignment="1">
      <alignment horizontal="center" vertical="top" wrapText="1"/>
    </xf>
    <xf numFmtId="1" fontId="80" fillId="0" borderId="0" xfId="1559" applyNumberFormat="1" applyFont="1" applyFill="1" applyBorder="1" applyAlignment="1">
      <alignment horizontal="center" vertical="top" wrapText="1"/>
    </xf>
    <xf numFmtId="0" fontId="7" fillId="0" borderId="28" xfId="1563" applyFont="1" applyFill="1" applyBorder="1" applyAlignment="1">
      <alignment horizontal="left" vertical="top"/>
    </xf>
    <xf numFmtId="0" fontId="6" fillId="0" borderId="28" xfId="1559" applyFont="1" applyBorder="1" applyAlignment="1">
      <alignment horizontal="center"/>
    </xf>
    <xf numFmtId="1" fontId="7" fillId="0" borderId="29" xfId="1559" applyNumberFormat="1" applyFont="1" applyFill="1" applyBorder="1" applyAlignment="1">
      <alignment horizontal="center" vertical="center" wrapText="1"/>
    </xf>
    <xf numFmtId="1" fontId="80" fillId="0" borderId="0" xfId="1559" applyNumberFormat="1" applyFont="1" applyFill="1" applyBorder="1" applyAlignment="1">
      <alignment horizontal="center" vertical="center" wrapText="1"/>
    </xf>
    <xf numFmtId="0" fontId="7" fillId="0" borderId="4" xfId="1563" applyFont="1" applyFill="1" applyBorder="1" applyAlignment="1">
      <alignment horizontal="left" vertical="top"/>
    </xf>
    <xf numFmtId="0" fontId="6" fillId="0" borderId="4" xfId="1559" applyFont="1" applyBorder="1" applyAlignment="1">
      <alignment horizontal="center"/>
    </xf>
    <xf numFmtId="192" fontId="7" fillId="0" borderId="31" xfId="1559" applyNumberFormat="1" applyFont="1" applyFill="1" applyBorder="1" applyAlignment="1">
      <alignment horizontal="center" vertical="center" wrapText="1"/>
    </xf>
    <xf numFmtId="191" fontId="80" fillId="0" borderId="0" xfId="1559" applyNumberFormat="1" applyFont="1" applyFill="1" applyBorder="1" applyAlignment="1">
      <alignment horizontal="center" vertical="center" wrapText="1"/>
    </xf>
    <xf numFmtId="2" fontId="7" fillId="0" borderId="0" xfId="1559" applyNumberFormat="1" applyFont="1" applyFill="1" applyBorder="1" applyAlignment="1">
      <alignment horizontal="center" vertical="center" wrapText="1"/>
    </xf>
    <xf numFmtId="9" fontId="7" fillId="0" borderId="31" xfId="1559" applyNumberFormat="1" applyFont="1" applyFill="1" applyBorder="1" applyAlignment="1">
      <alignment horizontal="center" vertical="center"/>
    </xf>
    <xf numFmtId="49" fontId="7" fillId="0" borderId="4" xfId="1562" applyNumberFormat="1" applyFont="1" applyFill="1" applyBorder="1" applyAlignment="1">
      <alignment horizontal="left" vertical="top" wrapText="1"/>
    </xf>
    <xf numFmtId="0" fontId="6" fillId="0" borderId="4" xfId="1559" applyFont="1" applyBorder="1"/>
    <xf numFmtId="191" fontId="7" fillId="0" borderId="31" xfId="1559" applyNumberFormat="1" applyFont="1" applyBorder="1" applyAlignment="1">
      <alignment horizontal="center" vertical="center"/>
    </xf>
    <xf numFmtId="4" fontId="7" fillId="0" borderId="37" xfId="1559" applyNumberFormat="1" applyFont="1" applyFill="1" applyBorder="1" applyAlignment="1">
      <alignment vertical="top" wrapText="1"/>
    </xf>
    <xf numFmtId="0" fontId="6" fillId="0" borderId="37" xfId="1559" applyFont="1" applyBorder="1"/>
    <xf numFmtId="0" fontId="6" fillId="0" borderId="37" xfId="1559" applyFont="1" applyBorder="1" applyAlignment="1">
      <alignment horizontal="center"/>
    </xf>
    <xf numFmtId="0" fontId="81" fillId="31" borderId="0" xfId="1559" applyFont="1" applyFill="1" applyBorder="1"/>
    <xf numFmtId="0" fontId="82" fillId="31" borderId="0" xfId="1559" applyFont="1" applyFill="1" applyBorder="1"/>
    <xf numFmtId="193" fontId="82" fillId="31" borderId="0" xfId="1559" applyNumberFormat="1" applyFont="1" applyFill="1" applyBorder="1"/>
    <xf numFmtId="0" fontId="9" fillId="0" borderId="18" xfId="0" applyNumberFormat="1" applyFont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/>
    </xf>
    <xf numFmtId="0" fontId="8" fillId="0" borderId="18" xfId="0" applyNumberFormat="1" applyFont="1" applyBorder="1" applyAlignment="1">
      <alignment horizontal="center"/>
    </xf>
    <xf numFmtId="0" fontId="19" fillId="0" borderId="61" xfId="1559" applyFont="1" applyFill="1" applyBorder="1" applyAlignment="1">
      <alignment horizontal="center"/>
    </xf>
    <xf numFmtId="0" fontId="19" fillId="0" borderId="2" xfId="1559" applyFont="1" applyFill="1" applyBorder="1" applyAlignment="1">
      <alignment horizontal="center"/>
    </xf>
    <xf numFmtId="0" fontId="19" fillId="0" borderId="42" xfId="1559" applyFont="1" applyFill="1" applyBorder="1" applyAlignment="1">
      <alignment horizontal="center"/>
    </xf>
    <xf numFmtId="0" fontId="79" fillId="16" borderId="58" xfId="1559" applyFont="1" applyFill="1" applyBorder="1" applyAlignment="1">
      <alignment horizontal="center"/>
    </xf>
    <xf numFmtId="0" fontId="79" fillId="16" borderId="43" xfId="1559" applyFont="1" applyFill="1" applyBorder="1" applyAlignment="1">
      <alignment horizontal="center"/>
    </xf>
    <xf numFmtId="0" fontId="79" fillId="16" borderId="62" xfId="1559" applyFont="1" applyFill="1" applyBorder="1" applyAlignment="1">
      <alignment horizontal="center"/>
    </xf>
    <xf numFmtId="0" fontId="79" fillId="16" borderId="45" xfId="1559" applyFont="1" applyFill="1" applyBorder="1" applyAlignment="1">
      <alignment horizontal="center"/>
    </xf>
    <xf numFmtId="0" fontId="79" fillId="16" borderId="39" xfId="1559" applyFont="1" applyFill="1" applyBorder="1" applyAlignment="1">
      <alignment horizontal="center"/>
    </xf>
    <xf numFmtId="0" fontId="79" fillId="16" borderId="50" xfId="1559" applyFont="1" applyFill="1" applyBorder="1" applyAlignment="1">
      <alignment horizontal="center"/>
    </xf>
    <xf numFmtId="0" fontId="6" fillId="0" borderId="74" xfId="1559" applyFont="1" applyBorder="1" applyAlignment="1">
      <alignment horizontal="center"/>
    </xf>
    <xf numFmtId="0" fontId="6" fillId="0" borderId="77" xfId="1559" applyFont="1" applyBorder="1" applyAlignment="1">
      <alignment horizontal="center"/>
    </xf>
    <xf numFmtId="0" fontId="6" fillId="0" borderId="72" xfId="1559" applyFont="1" applyBorder="1" applyAlignment="1">
      <alignment horizontal="center"/>
    </xf>
    <xf numFmtId="0" fontId="6" fillId="0" borderId="75" xfId="1559" applyFont="1" applyBorder="1" applyAlignment="1">
      <alignment horizontal="center"/>
    </xf>
    <xf numFmtId="0" fontId="6" fillId="0" borderId="61" xfId="1559" applyFont="1" applyBorder="1" applyAlignment="1">
      <alignment horizontal="center"/>
    </xf>
    <xf numFmtId="0" fontId="6" fillId="0" borderId="42" xfId="1559" applyFont="1" applyBorder="1" applyAlignment="1">
      <alignment horizontal="center"/>
    </xf>
    <xf numFmtId="0" fontId="6" fillId="0" borderId="63" xfId="1559" applyFont="1" applyBorder="1" applyAlignment="1">
      <alignment horizontal="center"/>
    </xf>
    <xf numFmtId="0" fontId="6" fillId="0" borderId="64" xfId="1559" applyFont="1" applyBorder="1" applyAlignment="1">
      <alignment horizontal="center"/>
    </xf>
    <xf numFmtId="4" fontId="6" fillId="31" borderId="65" xfId="1559" applyNumberFormat="1" applyFont="1" applyFill="1" applyBorder="1" applyAlignment="1">
      <alignment horizontal="center"/>
    </xf>
    <xf numFmtId="4" fontId="6" fillId="31" borderId="38" xfId="1559" applyNumberFormat="1" applyFont="1" applyFill="1" applyBorder="1" applyAlignment="1">
      <alignment horizontal="center"/>
    </xf>
    <xf numFmtId="4" fontId="6" fillId="31" borderId="30" xfId="1559" applyNumberFormat="1" applyFont="1" applyFill="1" applyBorder="1" applyAlignment="1">
      <alignment horizontal="center"/>
    </xf>
    <xf numFmtId="4" fontId="6" fillId="31" borderId="31" xfId="1559" applyNumberFormat="1" applyFont="1" applyFill="1" applyBorder="1" applyAlignment="1">
      <alignment horizontal="center"/>
    </xf>
    <xf numFmtId="4" fontId="6" fillId="31" borderId="27" xfId="1559" applyNumberFormat="1" applyFont="1" applyFill="1" applyBorder="1" applyAlignment="1">
      <alignment horizontal="center"/>
    </xf>
    <xf numFmtId="4" fontId="6" fillId="31" borderId="29" xfId="1559" applyNumberFormat="1" applyFont="1" applyFill="1" applyBorder="1" applyAlignment="1">
      <alignment horizontal="center"/>
    </xf>
    <xf numFmtId="0" fontId="6" fillId="31" borderId="21" xfId="1560" applyFont="1" applyFill="1" applyBorder="1" applyAlignment="1" applyProtection="1">
      <alignment horizontal="center" vertical="center" wrapText="1"/>
      <protection locked="0"/>
    </xf>
    <xf numFmtId="0" fontId="6" fillId="31" borderId="51" xfId="1560" applyFont="1" applyFill="1" applyBorder="1" applyAlignment="1" applyProtection="1">
      <alignment horizontal="center" vertical="center" wrapText="1"/>
      <protection locked="0"/>
    </xf>
    <xf numFmtId="0" fontId="6" fillId="0" borderId="0" xfId="1559" applyFont="1" applyAlignment="1">
      <alignment horizontal="center"/>
    </xf>
    <xf numFmtId="0" fontId="7" fillId="0" borderId="0" xfId="1559" applyFont="1" applyFill="1" applyAlignment="1">
      <alignment horizontal="center" vertical="top"/>
    </xf>
    <xf numFmtId="0" fontId="6" fillId="0" borderId="58" xfId="1560" applyFont="1" applyFill="1" applyBorder="1" applyAlignment="1" applyProtection="1">
      <alignment horizontal="center" vertical="center" wrapText="1"/>
      <protection locked="0"/>
    </xf>
    <xf numFmtId="0" fontId="6" fillId="0" borderId="59" xfId="1560" applyFont="1" applyFill="1" applyBorder="1" applyAlignment="1" applyProtection="1">
      <alignment horizontal="center" vertical="center" wrapText="1"/>
      <protection locked="0"/>
    </xf>
    <xf numFmtId="0" fontId="6" fillId="0" borderId="62" xfId="1560" applyFont="1" applyFill="1" applyBorder="1" applyAlignment="1" applyProtection="1">
      <alignment horizontal="center" vertical="center" wrapText="1"/>
      <protection locked="0"/>
    </xf>
    <xf numFmtId="0" fontId="6" fillId="0" borderId="0" xfId="1560" applyFont="1" applyFill="1" applyBorder="1" applyAlignment="1" applyProtection="1">
      <alignment horizontal="center" vertical="center" wrapText="1"/>
      <protection locked="0"/>
    </xf>
    <xf numFmtId="0" fontId="6" fillId="0" borderId="39" xfId="1560" applyFont="1" applyFill="1" applyBorder="1" applyAlignment="1" applyProtection="1">
      <alignment horizontal="center" vertical="center" wrapText="1"/>
      <protection locked="0"/>
    </xf>
    <xf numFmtId="0" fontId="6" fillId="0" borderId="36" xfId="1560" applyFont="1" applyFill="1" applyBorder="1" applyAlignment="1" applyProtection="1">
      <alignment horizontal="center" vertical="center" wrapText="1"/>
      <protection locked="0"/>
    </xf>
    <xf numFmtId="0" fontId="6" fillId="0" borderId="54" xfId="1560" applyFont="1" applyFill="1" applyBorder="1" applyAlignment="1" applyProtection="1">
      <alignment horizontal="center" vertical="center" wrapText="1"/>
      <protection locked="0"/>
    </xf>
    <xf numFmtId="0" fontId="6" fillId="0" borderId="40" xfId="1560" applyFont="1" applyFill="1" applyBorder="1" applyAlignment="1" applyProtection="1">
      <alignment horizontal="center" vertical="center" wrapText="1"/>
      <protection locked="0"/>
    </xf>
    <xf numFmtId="0" fontId="6" fillId="0" borderId="56" xfId="1560" applyFont="1" applyFill="1" applyBorder="1" applyAlignment="1" applyProtection="1">
      <alignment horizontal="center" vertical="center" wrapText="1"/>
      <protection locked="0"/>
    </xf>
    <xf numFmtId="0" fontId="78" fillId="31" borderId="63" xfId="1559" applyFont="1" applyFill="1" applyBorder="1" applyAlignment="1">
      <alignment horizontal="center"/>
    </xf>
    <xf numFmtId="0" fontId="78" fillId="31" borderId="69" xfId="1559" applyFont="1" applyFill="1" applyBorder="1" applyAlignment="1">
      <alignment horizontal="center"/>
    </xf>
    <xf numFmtId="0" fontId="78" fillId="31" borderId="52" xfId="1559" applyFont="1" applyFill="1" applyBorder="1" applyAlignment="1">
      <alignment horizontal="center"/>
    </xf>
    <xf numFmtId="0" fontId="78" fillId="31" borderId="64" xfId="1559" applyFont="1" applyFill="1" applyBorder="1" applyAlignment="1">
      <alignment horizontal="center"/>
    </xf>
    <xf numFmtId="0" fontId="6" fillId="31" borderId="44" xfId="1560" applyFont="1" applyFill="1" applyBorder="1" applyAlignment="1" applyProtection="1">
      <alignment horizontal="center" vertical="center" wrapText="1"/>
      <protection locked="0"/>
    </xf>
    <xf numFmtId="0" fontId="6" fillId="31" borderId="47" xfId="1560" applyFont="1" applyFill="1" applyBorder="1" applyAlignment="1" applyProtection="1">
      <alignment horizontal="center" vertical="center" wrapText="1"/>
      <protection locked="0"/>
    </xf>
    <xf numFmtId="0" fontId="6" fillId="31" borderId="16" xfId="1559" applyFont="1" applyFill="1" applyBorder="1" applyAlignment="1">
      <alignment horizontal="center"/>
    </xf>
    <xf numFmtId="0" fontId="6" fillId="31" borderId="3" xfId="1559" applyFont="1" applyFill="1" applyBorder="1" applyAlignment="1">
      <alignment horizontal="center"/>
    </xf>
    <xf numFmtId="0" fontId="6" fillId="31" borderId="22" xfId="1559" applyFont="1" applyFill="1" applyBorder="1" applyAlignment="1">
      <alignment horizontal="center"/>
    </xf>
    <xf numFmtId="0" fontId="6" fillId="31" borderId="67" xfId="1561" applyFont="1" applyFill="1" applyBorder="1" applyAlignment="1">
      <alignment horizontal="center" vertical="center" wrapText="1"/>
    </xf>
    <xf numFmtId="0" fontId="6" fillId="31" borderId="44" xfId="1561" applyFont="1" applyFill="1" applyBorder="1" applyAlignment="1">
      <alignment horizontal="center" vertical="center" wrapText="1"/>
    </xf>
    <xf numFmtId="0" fontId="6" fillId="31" borderId="47" xfId="1561" applyFont="1" applyFill="1" applyBorder="1" applyAlignment="1">
      <alignment horizontal="center" vertical="center" wrapText="1"/>
    </xf>
    <xf numFmtId="0" fontId="7" fillId="0" borderId="32" xfId="1563" applyFont="1" applyFill="1" applyBorder="1" applyAlignment="1">
      <alignment horizontal="center" vertical="top"/>
    </xf>
    <xf numFmtId="0" fontId="7" fillId="0" borderId="33" xfId="1563" applyFont="1" applyFill="1" applyBorder="1" applyAlignment="1">
      <alignment horizontal="center" vertical="top"/>
    </xf>
    <xf numFmtId="1" fontId="80" fillId="0" borderId="0" xfId="1559" applyNumberFormat="1" applyFont="1" applyFill="1" applyBorder="1" applyAlignment="1">
      <alignment horizontal="center" vertical="top" wrapText="1"/>
    </xf>
    <xf numFmtId="0" fontId="6" fillId="31" borderId="78" xfId="1560" applyFont="1" applyFill="1" applyBorder="1" applyAlignment="1" applyProtection="1">
      <alignment horizontal="center" vertical="center" wrapText="1"/>
      <protection locked="0"/>
    </xf>
    <xf numFmtId="0" fontId="6" fillId="31" borderId="68" xfId="1560" applyFont="1" applyFill="1" applyBorder="1" applyAlignment="1" applyProtection="1">
      <alignment horizontal="center" vertical="center" wrapText="1"/>
      <protection locked="0"/>
    </xf>
    <xf numFmtId="0" fontId="6" fillId="0" borderId="58" xfId="1559" applyFont="1" applyFill="1" applyBorder="1" applyAlignment="1">
      <alignment horizontal="center"/>
    </xf>
    <xf numFmtId="0" fontId="6" fillId="0" borderId="59" xfId="1559" applyFont="1" applyFill="1" applyBorder="1" applyAlignment="1">
      <alignment horizontal="center"/>
    </xf>
    <xf numFmtId="4" fontId="6" fillId="30" borderId="27" xfId="1559" applyNumberFormat="1" applyFont="1" applyFill="1" applyBorder="1" applyAlignment="1">
      <alignment horizontal="center"/>
    </xf>
    <xf numFmtId="4" fontId="6" fillId="30" borderId="28" xfId="1559" applyNumberFormat="1" applyFont="1" applyFill="1" applyBorder="1" applyAlignment="1">
      <alignment horizontal="center"/>
    </xf>
    <xf numFmtId="4" fontId="19" fillId="30" borderId="53" xfId="1559" applyNumberFormat="1" applyFont="1" applyFill="1" applyBorder="1" applyAlignment="1">
      <alignment horizontal="left" vertical="center"/>
    </xf>
    <xf numFmtId="4" fontId="19" fillId="30" borderId="69" xfId="1559" applyNumberFormat="1" applyFont="1" applyFill="1" applyBorder="1" applyAlignment="1">
      <alignment horizontal="left" vertical="center"/>
    </xf>
    <xf numFmtId="4" fontId="19" fillId="30" borderId="64" xfId="1559" applyNumberFormat="1" applyFont="1" applyFill="1" applyBorder="1" applyAlignment="1">
      <alignment horizontal="left" vertical="center"/>
    </xf>
    <xf numFmtId="4" fontId="6" fillId="30" borderId="67" xfId="1559" applyNumberFormat="1" applyFont="1" applyFill="1" applyBorder="1" applyAlignment="1">
      <alignment horizontal="center"/>
    </xf>
    <xf numFmtId="4" fontId="6" fillId="30" borderId="21" xfId="1559" applyNumberFormat="1" applyFont="1" applyFill="1" applyBorder="1" applyAlignment="1">
      <alignment horizontal="center"/>
    </xf>
    <xf numFmtId="4" fontId="19" fillId="30" borderId="71" xfId="1559" applyNumberFormat="1" applyFont="1" applyFill="1" applyBorder="1" applyAlignment="1">
      <alignment horizontal="left"/>
    </xf>
    <xf numFmtId="4" fontId="19" fillId="30" borderId="70" xfId="1559" applyNumberFormat="1" applyFont="1" applyFill="1" applyBorder="1" applyAlignment="1">
      <alignment horizontal="left"/>
    </xf>
    <xf numFmtId="4" fontId="19" fillId="30" borderId="73" xfId="1559" applyNumberFormat="1" applyFont="1" applyFill="1" applyBorder="1" applyAlignment="1">
      <alignment horizontal="left"/>
    </xf>
    <xf numFmtId="4" fontId="19" fillId="30" borderId="66" xfId="1559" applyNumberFormat="1" applyFont="1" applyFill="1" applyBorder="1" applyAlignment="1">
      <alignment horizontal="left"/>
    </xf>
    <xf numFmtId="0" fontId="6" fillId="31" borderId="21" xfId="1561" applyFont="1" applyFill="1" applyBorder="1" applyAlignment="1">
      <alignment horizontal="center" vertical="center" wrapText="1"/>
    </xf>
    <xf numFmtId="0" fontId="6" fillId="31" borderId="46" xfId="1561" applyFont="1" applyFill="1" applyBorder="1" applyAlignment="1">
      <alignment horizontal="center" vertical="center" wrapText="1"/>
    </xf>
    <xf numFmtId="0" fontId="6" fillId="31" borderId="51" xfId="1561" applyFont="1" applyFill="1" applyBorder="1" applyAlignment="1">
      <alignment horizontal="center" vertical="center" wrapText="1"/>
    </xf>
    <xf numFmtId="190" fontId="6" fillId="31" borderId="35" xfId="1560" applyNumberFormat="1" applyFont="1" applyFill="1" applyBorder="1" applyAlignment="1" applyProtection="1">
      <alignment horizontal="center" vertical="center" wrapText="1"/>
      <protection locked="0"/>
    </xf>
    <xf numFmtId="190" fontId="6" fillId="31" borderId="78" xfId="1560" applyNumberFormat="1" applyFont="1" applyFill="1" applyBorder="1" applyAlignment="1" applyProtection="1">
      <alignment horizontal="center" vertical="center" wrapText="1"/>
      <protection locked="0"/>
    </xf>
    <xf numFmtId="190" fontId="6" fillId="31" borderId="68" xfId="1560" applyNumberFormat="1" applyFont="1" applyFill="1" applyBorder="1" applyAlignment="1" applyProtection="1">
      <alignment horizontal="center" vertical="center" wrapText="1"/>
      <protection locked="0"/>
    </xf>
    <xf numFmtId="0" fontId="6" fillId="31" borderId="4" xfId="1560" applyFont="1" applyFill="1" applyBorder="1" applyAlignment="1" applyProtection="1">
      <alignment horizontal="center" vertical="center" wrapText="1"/>
      <protection locked="0"/>
    </xf>
    <xf numFmtId="0" fontId="6" fillId="31" borderId="37" xfId="1560" applyFont="1" applyFill="1" applyBorder="1" applyAlignment="1" applyProtection="1">
      <alignment horizontal="center" vertical="center" wrapText="1"/>
      <protection locked="0"/>
    </xf>
    <xf numFmtId="4" fontId="19" fillId="25" borderId="71" xfId="1559" applyNumberFormat="1" applyFont="1" applyFill="1" applyBorder="1" applyAlignment="1">
      <alignment vertical="top" wrapText="1"/>
    </xf>
    <xf numFmtId="4" fontId="19" fillId="25" borderId="73" xfId="1559" applyNumberFormat="1" applyFont="1" applyFill="1" applyBorder="1" applyAlignment="1">
      <alignment vertical="top" wrapText="1"/>
    </xf>
    <xf numFmtId="4" fontId="19" fillId="25" borderId="57" xfId="1559" applyNumberFormat="1" applyFont="1" applyFill="1" applyBorder="1" applyAlignment="1">
      <alignment vertical="top" wrapText="1"/>
    </xf>
    <xf numFmtId="4" fontId="19" fillId="25" borderId="24" xfId="1559" applyNumberFormat="1" applyFont="1" applyFill="1" applyBorder="1" applyAlignment="1">
      <alignment vertical="top" wrapText="1"/>
    </xf>
    <xf numFmtId="4" fontId="19" fillId="25" borderId="26" xfId="1559" applyNumberFormat="1" applyFont="1" applyFill="1" applyBorder="1" applyAlignment="1">
      <alignment vertical="top" wrapText="1"/>
    </xf>
    <xf numFmtId="4" fontId="19" fillId="25" borderId="25" xfId="1559" applyNumberFormat="1" applyFont="1" applyFill="1" applyBorder="1" applyAlignment="1">
      <alignment vertical="top" wrapText="1"/>
    </xf>
    <xf numFmtId="4" fontId="7" fillId="16" borderId="21" xfId="1559" applyNumberFormat="1" applyFont="1" applyFill="1" applyBorder="1" applyAlignment="1">
      <alignment horizontal="center" vertical="top" wrapText="1"/>
    </xf>
    <xf numFmtId="4" fontId="7" fillId="16" borderId="23" xfId="1559" applyNumberFormat="1" applyFont="1" applyFill="1" applyBorder="1" applyAlignment="1">
      <alignment horizontal="center" vertical="top" wrapText="1"/>
    </xf>
    <xf numFmtId="4" fontId="7" fillId="16" borderId="16" xfId="1559" applyNumberFormat="1" applyFont="1" applyFill="1" applyBorder="1" applyAlignment="1">
      <alignment horizontal="center" vertical="top" wrapText="1"/>
    </xf>
    <xf numFmtId="4" fontId="7" fillId="16" borderId="3" xfId="1559" applyNumberFormat="1" applyFont="1" applyFill="1" applyBorder="1" applyAlignment="1">
      <alignment horizontal="center" vertical="top" wrapText="1"/>
    </xf>
    <xf numFmtId="4" fontId="7" fillId="16" borderId="22" xfId="1559" applyNumberFormat="1" applyFont="1" applyFill="1" applyBorder="1" applyAlignment="1">
      <alignment horizontal="center" vertical="top" wrapText="1"/>
    </xf>
    <xf numFmtId="4" fontId="19" fillId="25" borderId="16" xfId="1559" applyNumberFormat="1" applyFont="1" applyFill="1" applyBorder="1" applyAlignment="1">
      <alignment vertical="top" wrapText="1"/>
    </xf>
    <xf numFmtId="4" fontId="19" fillId="25" borderId="3" xfId="1559" applyNumberFormat="1" applyFont="1" applyFill="1" applyBorder="1" applyAlignment="1">
      <alignment vertical="top" wrapText="1"/>
    </xf>
    <xf numFmtId="4" fontId="19" fillId="25" borderId="22" xfId="1559" applyNumberFormat="1" applyFont="1" applyFill="1" applyBorder="1" applyAlignment="1">
      <alignment vertical="top" wrapText="1"/>
    </xf>
    <xf numFmtId="0" fontId="6" fillId="0" borderId="30" xfId="1559" applyFont="1" applyBorder="1" applyAlignment="1">
      <alignment horizontal="center"/>
    </xf>
    <xf numFmtId="0" fontId="6" fillId="0" borderId="4" xfId="1559" applyFont="1" applyBorder="1" applyAlignment="1">
      <alignment horizontal="center"/>
    </xf>
    <xf numFmtId="0" fontId="6" fillId="0" borderId="26" xfId="1559" applyFont="1" applyBorder="1" applyAlignment="1">
      <alignment horizontal="center"/>
    </xf>
    <xf numFmtId="0" fontId="6" fillId="0" borderId="27" xfId="1559" applyFont="1" applyBorder="1" applyAlignment="1">
      <alignment horizontal="center"/>
    </xf>
    <xf numFmtId="0" fontId="6" fillId="0" borderId="28" xfId="1559" applyFont="1" applyBorder="1" applyAlignment="1">
      <alignment horizontal="center"/>
    </xf>
    <xf numFmtId="0" fontId="6" fillId="0" borderId="30" xfId="1559" applyFont="1" applyBorder="1" applyAlignment="1">
      <alignment horizontal="center" vertical="center"/>
    </xf>
    <xf numFmtId="0" fontId="6" fillId="0" borderId="4" xfId="1559" applyFont="1" applyBorder="1" applyAlignment="1">
      <alignment horizontal="center" vertical="center"/>
    </xf>
    <xf numFmtId="191" fontId="7" fillId="0" borderId="38" xfId="1559" applyNumberFormat="1" applyFont="1" applyBorder="1" applyAlignment="1">
      <alignment horizontal="center" vertical="center"/>
    </xf>
  </cellXfs>
  <cellStyles count="1573">
    <cellStyle name=" 1" xfId="908"/>
    <cellStyle name="??_PLDT" xfId="909"/>
    <cellStyle name="_111" xfId="910"/>
    <cellStyle name="_1310.1.17  БКНС-1 Тайл.м.м" xfId="911"/>
    <cellStyle name="_189 монтаж" xfId="912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913"/>
    <cellStyle name="_Аптека" xfId="914"/>
    <cellStyle name="_Вед. смонтир. оборуд. 10.2010" xfId="23"/>
    <cellStyle name="_Вес матер" xfId="915"/>
    <cellStyle name="_вод ДНС ЗУБ -КП-6 ф 168х16 удл 13м" xfId="916"/>
    <cellStyle name="_водовод ДНС  ЗУБ-КП-6 ф 219х18 удл 190м" xfId="917"/>
    <cellStyle name="_Водовод КП-6-скв3004Р" xfId="918"/>
    <cellStyle name="_Вып. СТЭ" xfId="24"/>
    <cellStyle name="_Вып. Чист. К.10 март" xfId="25"/>
    <cellStyle name="_ГРАФ1" xfId="919"/>
    <cellStyle name="_декабрь Полигон З-Асомк.г.п.с 16.12 кор." xfId="26"/>
    <cellStyle name="_дог 75-С" xfId="920"/>
    <cellStyle name="_дог 75-С с 16.10" xfId="27"/>
    <cellStyle name="_Инд.ЛС _1" xfId="921"/>
    <cellStyle name="_Инд.ЛС 1 артез.скв. монтаж" xfId="922"/>
    <cellStyle name="_Инд.Насосная пластовой воды на ДНС-1" xfId="923"/>
    <cellStyle name="_Индекс 13 скважин" xfId="924"/>
    <cellStyle name="_индекс водовод ЗУБ -кп6 дог 24П ф168х16" xfId="925"/>
    <cellStyle name="_индекс водовод ЗУБ -кп6 дог 24П ф219х8" xfId="926"/>
    <cellStyle name="_индекс на Аган.м.р-АРТЕЗИАН.СКВ." xfId="927"/>
    <cellStyle name="_Индекс Площадка нефтеслива" xfId="928"/>
    <cellStyle name="_Индекс ПНР" xfId="929"/>
    <cellStyle name="_Индекс по дог 8П-2011 ДЭС без сметы на план реш с флэшки" xfId="930"/>
    <cellStyle name="_Индекс по к доп работам дог 11П-2011 пункт налива" xfId="931"/>
    <cellStyle name="_индекс по Тайлакам Навигатор" xfId="932"/>
    <cellStyle name="_индекса ,материалы ДНС Узунка метод СН МНГ" xfId="28"/>
    <cellStyle name="_Книга1" xfId="933"/>
    <cellStyle name="_Книга2" xfId="934"/>
    <cellStyle name="_Копия ПРИЛОЖЕНИЯ" xfId="935"/>
    <cellStyle name="_КС-2" xfId="936"/>
    <cellStyle name="_куст 13,32,33 тайл" xfId="937"/>
    <cellStyle name="_куст 192 Ватинский расчет индекса СН-МНГ" xfId="29"/>
    <cellStyle name="_КУУГ от 21.10.13" xfId="938"/>
    <cellStyle name="_Лист1" xfId="939"/>
    <cellStyle name="_Локальная ресурсная ведомос (2)" xfId="940"/>
    <cellStyle name="_Локальная смета" xfId="30"/>
    <cellStyle name="_лот" xfId="31"/>
    <cellStyle name="_ЛОТ 1312.1.18 Электическая воздушная линия 6 кВ Тайлаковское м.р. " xfId="941"/>
    <cellStyle name="_мат. №2" xfId="942"/>
    <cellStyle name="_мат. площадка" xfId="943"/>
    <cellStyle name="_Матер Хохряки" xfId="32"/>
    <cellStyle name="_Материалы" xfId="944"/>
    <cellStyle name="_Материалы полигон-ф-2" xfId="945"/>
    <cellStyle name="_Общая спецификация" xfId="946"/>
    <cellStyle name="_октябрь" xfId="947"/>
    <cellStyle name="_ориентиров матер К15 обуст с Мачтой" xfId="948"/>
    <cellStyle name="_перебаз." xfId="33"/>
    <cellStyle name="_перебаз._Лист1" xfId="949"/>
    <cellStyle name="_Перебазировка" xfId="950"/>
    <cellStyle name="_Перевозка рабочих, вахты" xfId="34"/>
    <cellStyle name="_Перевозка рабочих, вахты_Лист1" xfId="951"/>
    <cellStyle name="_платная дорога" xfId="952"/>
    <cellStyle name="_ПНР Навигатор" xfId="953"/>
    <cellStyle name="_ПНР по ТЕРп 12_10_05" xfId="954"/>
    <cellStyle name="_Полигон Ачимовск. май" xfId="955"/>
    <cellStyle name="_Приложение  к договору 1С" xfId="956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957"/>
    <cellStyle name="_Приложение  кор. ЮНГ._К106" xfId="39"/>
    <cellStyle name="_Приложение  кор. ЮНГ._К-27" xfId="40"/>
    <cellStyle name="_Приложение  кор. ЮНГ._К-27_Лист1" xfId="958"/>
    <cellStyle name="_Приложение  кор. ЮНГ._К-71 с корректировкой" xfId="41"/>
    <cellStyle name="_Приложение  кор. ЮНГ._К-71 с корректировкой_Лист1" xfId="959"/>
    <cellStyle name="_Приложение  кор. ЮНГ._К-77" xfId="42"/>
    <cellStyle name="_Приложение  кор. ЮНГ._К-77_Лист1" xfId="960"/>
    <cellStyle name="_Приложение  кор. ЮНГ._К-94" xfId="43"/>
    <cellStyle name="_Приложение  кор. ЮНГ._К-94_Лист1" xfId="961"/>
    <cellStyle name="_Приложение  кор. ЮНГ._Лист1" xfId="962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963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964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965"/>
    <cellStyle name="_Приложение 1_К106" xfId="55"/>
    <cellStyle name="_Приложение 1_К-27" xfId="56"/>
    <cellStyle name="_Приложение 1_К-27_Лист1" xfId="966"/>
    <cellStyle name="_Приложение 1_К-71 с корректировкой" xfId="57"/>
    <cellStyle name="_Приложение 1_К-71 с корректировкой_Лист1" xfId="967"/>
    <cellStyle name="_Приложение 1_К-77" xfId="58"/>
    <cellStyle name="_Приложение 1_К-77_Лист1" xfId="968"/>
    <cellStyle name="_Приложение 1_К-94" xfId="59"/>
    <cellStyle name="_Приложение 1_К-94_Лист1" xfId="969"/>
    <cellStyle name="_Приложение 1_Лист1" xfId="970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971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972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973"/>
    <cellStyle name="_Приложение 3 _К106" xfId="71"/>
    <cellStyle name="_Приложение 3 _К-27" xfId="72"/>
    <cellStyle name="_Приложение 3 _К-27_Лист1" xfId="974"/>
    <cellStyle name="_Приложение 3 _К-71 с корректировкой" xfId="73"/>
    <cellStyle name="_Приложение 3 _К-71 с корректировкой_Лист1" xfId="975"/>
    <cellStyle name="_Приложение 3 _К-77" xfId="74"/>
    <cellStyle name="_Приложение 3 _К-77_Лист1" xfId="976"/>
    <cellStyle name="_Приложение 3 _К-94" xfId="75"/>
    <cellStyle name="_Приложение 3 _К-94_Лист1" xfId="977"/>
    <cellStyle name="_Приложение 3 _Лист1" xfId="978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979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980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981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982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983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984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985"/>
    <cellStyle name="_Приложение №2.1 Расчет стоимости услуг к 5- ЮКОС-2006г-ДЕЙСТВ._Лист1" xfId="986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987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988"/>
    <cellStyle name="_приложение №3 н.сб. к.49-т.вр. к. 57 тайлаки" xfId="989"/>
    <cellStyle name="_приложения" xfId="990"/>
    <cellStyle name="_Приложения  к доп 1дог.11П-2011" xfId="991"/>
    <cellStyle name="_Приложения к договору №6 от 28.02.07_пластик_Ю-Б" xfId="99"/>
    <cellStyle name="_Приложения к договору №6 от 28.02.07_пластик_Ю-Б_Лист1" xfId="992"/>
    <cellStyle name="_Приложения КСП" xfId="993"/>
    <cellStyle name="_приложения южн аган4" xfId="994"/>
    <cellStyle name="_Прочие К.941" xfId="100"/>
    <cellStyle name="_пункт налива нефти-индекс" xfId="995"/>
    <cellStyle name="_пункт налива с электрик.в" xfId="996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997"/>
    <cellStyle name="_Расчет индекса" xfId="998"/>
    <cellStyle name="_Расчет индекса  ..." xfId="999"/>
    <cellStyle name="_расчет индекса  1кв.2008г" xfId="104"/>
    <cellStyle name="_Расчет индекса  КИПиА без элосвещ" xfId="1000"/>
    <cellStyle name="_Расчет стоимости" xfId="105"/>
    <cellStyle name="_Расчет стоимости_Лист1" xfId="1001"/>
    <cellStyle name="_реестр материалов" xfId="1002"/>
    <cellStyle name="_Ресурсы водовод №2-Р15-29" xfId="1003"/>
    <cellStyle name="_Сводная вед объектов АСУ1" xfId="1004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1005"/>
    <cellStyle name="_Спецификация КСП Аган (15.12.2004)" xfId="1006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1007"/>
    <cellStyle name="”€љ‘€ђћ‚ђќќ›‰" xfId="1008"/>
    <cellStyle name="„…ќ…†ќ›‰" xfId="1009"/>
    <cellStyle name="€’ћѓћ‚›‰" xfId="1010"/>
    <cellStyle name="=C:\WINNT35\SYSTEM32\COMMAND.COM" xfId="1011"/>
    <cellStyle name="‡ђѓћ‹ћ‚ћљ1" xfId="1012"/>
    <cellStyle name="‡ђѓћ‹ћ‚ћљ2" xfId="1013"/>
    <cellStyle name="20% - Акцент1" xfId="115" builtinId="30" customBuiltin="1"/>
    <cellStyle name="20% - Акцент1 2" xfId="116"/>
    <cellStyle name="20% - Акцент1 2 2" xfId="117"/>
    <cellStyle name="20% - Акцент1 2 3" xfId="118"/>
    <cellStyle name="20% - Акцент1 2 4" xfId="119"/>
    <cellStyle name="20% - Акцент1 2 5" xfId="120"/>
    <cellStyle name="20% - Акцент1 2 6" xfId="121"/>
    <cellStyle name="20% - Акцент1 2_Егоза" xfId="1014"/>
    <cellStyle name="20% - Акцент1 3" xfId="122"/>
    <cellStyle name="20% - Акцент1 4" xfId="123"/>
    <cellStyle name="20% - Акцент1 5" xfId="124"/>
    <cellStyle name="20% - Акцент1 6" xfId="125"/>
    <cellStyle name="20% - Акцент1 7" xfId="126"/>
    <cellStyle name="20% - Акцент2" xfId="127" builtinId="34" customBuiltin="1"/>
    <cellStyle name="20% - Акцент2 2" xfId="128"/>
    <cellStyle name="20% - Акцент2 2 2" xfId="129"/>
    <cellStyle name="20% - Акцент2 2 3" xfId="130"/>
    <cellStyle name="20% - Акцент2 2 4" xfId="131"/>
    <cellStyle name="20% - Акцент2 2 5" xfId="132"/>
    <cellStyle name="20% - Акцент2 2 6" xfId="133"/>
    <cellStyle name="20% - Акцент2 2_Егоза" xfId="1015"/>
    <cellStyle name="20% - Акцент2 3" xfId="134"/>
    <cellStyle name="20% - Акцент2 4" xfId="135"/>
    <cellStyle name="20% - Акцент2 5" xfId="136"/>
    <cellStyle name="20% - Акцент2 6" xfId="137"/>
    <cellStyle name="20% - Акцент2 7" xfId="138"/>
    <cellStyle name="20% - Акцент3" xfId="139" builtinId="38" customBuiltin="1"/>
    <cellStyle name="20% - Акцент3 2" xfId="140"/>
    <cellStyle name="20% - Акцент3 2 2" xfId="141"/>
    <cellStyle name="20% - Акцент3 2 3" xfId="142"/>
    <cellStyle name="20% - Акцент3 2 4" xfId="143"/>
    <cellStyle name="20% - Акцент3 2 5" xfId="144"/>
    <cellStyle name="20% - Акцент3 2 6" xfId="145"/>
    <cellStyle name="20% - Акцент3 2_Егоза" xfId="1016"/>
    <cellStyle name="20% - Акцент3 3" xfId="146"/>
    <cellStyle name="20% - Акцент3 4" xfId="147"/>
    <cellStyle name="20% - Акцент3 5" xfId="148"/>
    <cellStyle name="20% - Акцент3 6" xfId="149"/>
    <cellStyle name="20% - Акцент3 7" xfId="150"/>
    <cellStyle name="20% - Акцент4" xfId="151" builtinId="42" customBuiltin="1"/>
    <cellStyle name="20% - Акцент4 2" xfId="152"/>
    <cellStyle name="20% - Акцент4 2 2" xfId="153"/>
    <cellStyle name="20% - Акцент4 2 3" xfId="154"/>
    <cellStyle name="20% - Акцент4 2 4" xfId="155"/>
    <cellStyle name="20% - Акцент4 2 5" xfId="156"/>
    <cellStyle name="20% - Акцент4 2 6" xfId="157"/>
    <cellStyle name="20% - Акцент4 2_Егоза" xfId="1017"/>
    <cellStyle name="20% - Акцент4 3" xfId="158"/>
    <cellStyle name="20% - Акцент4 4" xfId="159"/>
    <cellStyle name="20% - Акцент4 5" xfId="160"/>
    <cellStyle name="20% - Акцент4 6" xfId="161"/>
    <cellStyle name="20% - Акцент4 7" xfId="162"/>
    <cellStyle name="20% - Акцент5" xfId="163" builtinId="46" customBuiltin="1"/>
    <cellStyle name="20% - Акцент5 2" xfId="164"/>
    <cellStyle name="20% - Акцент5 2 2" xfId="165"/>
    <cellStyle name="20% - Акцент5 2 3" xfId="166"/>
    <cellStyle name="20% - Акцент5 2 4" xfId="167"/>
    <cellStyle name="20% - Акцент5 2 5" xfId="168"/>
    <cellStyle name="20% - Акцент5 2 6" xfId="169"/>
    <cellStyle name="20% - Акцент5 2_Егоза" xfId="1018"/>
    <cellStyle name="20% - Акцент5 3" xfId="170"/>
    <cellStyle name="20% - Акцент5 4" xfId="171"/>
    <cellStyle name="20% - Акцент5 5" xfId="172"/>
    <cellStyle name="20% - Акцент5 6" xfId="173"/>
    <cellStyle name="20% - Акцент5 7" xfId="174"/>
    <cellStyle name="20% - Акцент6" xfId="175" builtinId="50" customBuiltin="1"/>
    <cellStyle name="20% - Акцент6 2" xfId="176"/>
    <cellStyle name="20% - Акцент6 2 2" xfId="177"/>
    <cellStyle name="20% - Акцент6 2 3" xfId="178"/>
    <cellStyle name="20% - Акцент6 2 4" xfId="179"/>
    <cellStyle name="20% - Акцент6 2 5" xfId="180"/>
    <cellStyle name="20% - Акцент6 2 6" xfId="181"/>
    <cellStyle name="20% - Акцент6 2_Егоза" xfId="1019"/>
    <cellStyle name="20% - Акцент6 3" xfId="182"/>
    <cellStyle name="20% - Акцент6 4" xfId="183"/>
    <cellStyle name="20% - Акцент6 5" xfId="184"/>
    <cellStyle name="20% - Акцент6 6" xfId="185"/>
    <cellStyle name="20% - Акцент6 7" xfId="186"/>
    <cellStyle name="40% - Акцент1" xfId="187" builtinId="31" customBuiltin="1"/>
    <cellStyle name="40% - Акцент1 2" xfId="188"/>
    <cellStyle name="40% - Акцент1 2 2" xfId="189"/>
    <cellStyle name="40% - Акцент1 2 3" xfId="190"/>
    <cellStyle name="40% - Акцент1 2 4" xfId="191"/>
    <cellStyle name="40% - Акцент1 2 5" xfId="192"/>
    <cellStyle name="40% - Акцент1 2 6" xfId="193"/>
    <cellStyle name="40% - Акцент1 2_Егоза" xfId="1020"/>
    <cellStyle name="40% - Акцент1 3" xfId="194"/>
    <cellStyle name="40% - Акцент1 4" xfId="195"/>
    <cellStyle name="40% - Акцент1 5" xfId="196"/>
    <cellStyle name="40% - Акцент1 6" xfId="197"/>
    <cellStyle name="40% - Акцент1 7" xfId="198"/>
    <cellStyle name="40% - Акцент2" xfId="199" builtinId="35" customBuiltin="1"/>
    <cellStyle name="40% - Акцент2 2" xfId="200"/>
    <cellStyle name="40% - Акцент2 2 2" xfId="201"/>
    <cellStyle name="40% - Акцент2 2 3" xfId="202"/>
    <cellStyle name="40% - Акцент2 2 4" xfId="203"/>
    <cellStyle name="40% - Акцент2 2 5" xfId="204"/>
    <cellStyle name="40% - Акцент2 2 6" xfId="205"/>
    <cellStyle name="40% - Акцент2 2_Егоза" xfId="1021"/>
    <cellStyle name="40% - Акцент2 3" xfId="206"/>
    <cellStyle name="40% - Акцент2 4" xfId="207"/>
    <cellStyle name="40% - Акцент2 5" xfId="208"/>
    <cellStyle name="40% - Акцент2 6" xfId="209"/>
    <cellStyle name="40% - Акцент2 7" xfId="210"/>
    <cellStyle name="40% - Акцент3" xfId="211" builtinId="39" customBuiltin="1"/>
    <cellStyle name="40% - Акцент3 2" xfId="212"/>
    <cellStyle name="40% - Акцент3 2 2" xfId="213"/>
    <cellStyle name="40% - Акцент3 2 3" xfId="214"/>
    <cellStyle name="40% - Акцент3 2 4" xfId="215"/>
    <cellStyle name="40% - Акцент3 2 5" xfId="216"/>
    <cellStyle name="40% - Акцент3 2 6" xfId="217"/>
    <cellStyle name="40% - Акцент3 2_Егоза" xfId="1022"/>
    <cellStyle name="40% - Акцент3 3" xfId="218"/>
    <cellStyle name="40% - Акцент3 4" xfId="219"/>
    <cellStyle name="40% - Акцент3 5" xfId="220"/>
    <cellStyle name="40% - Акцент3 6" xfId="221"/>
    <cellStyle name="40% - Акцент3 7" xfId="222"/>
    <cellStyle name="40% - Акцент4" xfId="223" builtinId="43" customBuiltin="1"/>
    <cellStyle name="40% - Акцент4 2" xfId="224"/>
    <cellStyle name="40% - Акцент4 2 2" xfId="225"/>
    <cellStyle name="40% - Акцент4 2 3" xfId="226"/>
    <cellStyle name="40% - Акцент4 2 4" xfId="227"/>
    <cellStyle name="40% - Акцент4 2 5" xfId="228"/>
    <cellStyle name="40% - Акцент4 2 6" xfId="229"/>
    <cellStyle name="40% - Акцент4 2_Егоза" xfId="1023"/>
    <cellStyle name="40% - Акцент4 3" xfId="230"/>
    <cellStyle name="40% - Акцент4 4" xfId="231"/>
    <cellStyle name="40% - Акцент4 5" xfId="232"/>
    <cellStyle name="40% - Акцент4 6" xfId="233"/>
    <cellStyle name="40% - Акцент4 7" xfId="234"/>
    <cellStyle name="40% - Акцент5" xfId="235" builtinId="47" customBuiltin="1"/>
    <cellStyle name="40% - Акцент5 2" xfId="236"/>
    <cellStyle name="40% - Акцент5 2 2" xfId="237"/>
    <cellStyle name="40% - Акцент5 2 3" xfId="238"/>
    <cellStyle name="40% - Акцент5 2 4" xfId="239"/>
    <cellStyle name="40% - Акцент5 2 5" xfId="240"/>
    <cellStyle name="40% - Акцент5 2 6" xfId="241"/>
    <cellStyle name="40% - Акцент5 2_Егоза" xfId="1024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6" xfId="247" builtinId="51" customBuiltin="1"/>
    <cellStyle name="40% - Акцент6 2" xfId="248"/>
    <cellStyle name="40% - Акцент6 2 2" xfId="249"/>
    <cellStyle name="40% - Акцент6 2 3" xfId="250"/>
    <cellStyle name="40% - Акцент6 2 4" xfId="251"/>
    <cellStyle name="40% - Акцент6 2 5" xfId="252"/>
    <cellStyle name="40% - Акцент6 2 6" xfId="253"/>
    <cellStyle name="40% - Акцент6 2_Егоза" xfId="1025"/>
    <cellStyle name="40% - Акцент6 3" xfId="254"/>
    <cellStyle name="40% - Акцент6 4" xfId="255"/>
    <cellStyle name="40% - Акцент6 5" xfId="256"/>
    <cellStyle name="40% - Акцент6 6" xfId="257"/>
    <cellStyle name="40% - Акцент6 7" xfId="258"/>
    <cellStyle name="60% - Акцент1" xfId="259" builtinId="32" customBuiltin="1"/>
    <cellStyle name="60% - Акцент1 2" xfId="260"/>
    <cellStyle name="60% - Акцент1 2 2" xfId="261"/>
    <cellStyle name="60% - Акцент1 2 3" xfId="262"/>
    <cellStyle name="60% - Акцент1 2 4" xfId="263"/>
    <cellStyle name="60% - Акцент1 2 5" xfId="264"/>
    <cellStyle name="60% - Акцент1 2 6" xfId="265"/>
    <cellStyle name="60% - Акцент1 3" xfId="266"/>
    <cellStyle name="60% - Акцент1 4" xfId="267"/>
    <cellStyle name="60% - Акцент1 5" xfId="268"/>
    <cellStyle name="60% - Акцент1 6" xfId="269"/>
    <cellStyle name="60% - Акцент1 7" xfId="270"/>
    <cellStyle name="60% - Акцент2" xfId="271" builtinId="36" customBuiltin="1"/>
    <cellStyle name="60% - Акцент2 2" xfId="272"/>
    <cellStyle name="60% - Акцент2 2 2" xfId="273"/>
    <cellStyle name="60% - Акцент2 2 3" xfId="274"/>
    <cellStyle name="60% - Акцент2 2 4" xfId="275"/>
    <cellStyle name="60% - Акцент2 2 5" xfId="276"/>
    <cellStyle name="60% - Акцент2 2 6" xfId="277"/>
    <cellStyle name="60% - Акцент2 3" xfId="278"/>
    <cellStyle name="60% - Акцент2 4" xfId="279"/>
    <cellStyle name="60% - Акцент2 5" xfId="280"/>
    <cellStyle name="60% - Акцент2 6" xfId="281"/>
    <cellStyle name="60% - Акцент2 7" xfId="282"/>
    <cellStyle name="60% - Акцент3" xfId="283" builtinId="40" customBuiltin="1"/>
    <cellStyle name="60% - Акцент3 2" xfId="284"/>
    <cellStyle name="60% - Акцент3 2 2" xfId="285"/>
    <cellStyle name="60% - Акцент3 2 3" xfId="286"/>
    <cellStyle name="60% - Акцент3 2 4" xfId="287"/>
    <cellStyle name="60% - Акцент3 2 5" xfId="288"/>
    <cellStyle name="60% - Акцент3 2 6" xfId="289"/>
    <cellStyle name="60% - Акцент3 3" xfId="290"/>
    <cellStyle name="60% - Акцент3 4" xfId="291"/>
    <cellStyle name="60% - Акцент3 5" xfId="292"/>
    <cellStyle name="60% - Акцент3 6" xfId="293"/>
    <cellStyle name="60% - Акцент3 7" xfId="294"/>
    <cellStyle name="60% - Акцент4" xfId="295" builtinId="44" customBuiltin="1"/>
    <cellStyle name="60% - Акцент4 2" xfId="296"/>
    <cellStyle name="60% - Акцент4 2 2" xfId="297"/>
    <cellStyle name="60% - Акцент4 2 3" xfId="298"/>
    <cellStyle name="60% - Акцент4 2 4" xfId="299"/>
    <cellStyle name="60% - Акцент4 2 5" xfId="300"/>
    <cellStyle name="60% - Акцент4 2 6" xfId="301"/>
    <cellStyle name="60% - Акцент4 3" xfId="302"/>
    <cellStyle name="60% - Акцент4 4" xfId="303"/>
    <cellStyle name="60% - Акцент4 5" xfId="304"/>
    <cellStyle name="60% - Акцент4 6" xfId="305"/>
    <cellStyle name="60% - Акцент4 7" xfId="306"/>
    <cellStyle name="60% - Акцент5" xfId="307" builtinId="48" customBuiltin="1"/>
    <cellStyle name="60% - Акцент5 2" xfId="308"/>
    <cellStyle name="60% - Акцент5 2 2" xfId="309"/>
    <cellStyle name="60% - Акцент5 2 3" xfId="310"/>
    <cellStyle name="60% - Акцент5 2 4" xfId="311"/>
    <cellStyle name="60% - Акцент5 2 5" xfId="312"/>
    <cellStyle name="60% - Акцент5 2 6" xfId="313"/>
    <cellStyle name="60% - Акцент5 3" xfId="314"/>
    <cellStyle name="60% - Акцент5 4" xfId="315"/>
    <cellStyle name="60% - Акцент5 5" xfId="316"/>
    <cellStyle name="60% - Акцент5 6" xfId="317"/>
    <cellStyle name="60% - Акцент5 7" xfId="318"/>
    <cellStyle name="60% - Акцент6" xfId="319" builtinId="52" customBuiltin="1"/>
    <cellStyle name="60% - Акцент6 2" xfId="320"/>
    <cellStyle name="60% - Акцент6 2 2" xfId="321"/>
    <cellStyle name="60% - Акцент6 2 3" xfId="322"/>
    <cellStyle name="60% - Акцент6 2 4" xfId="323"/>
    <cellStyle name="60% - Акцент6 2 5" xfId="324"/>
    <cellStyle name="60% - Акцент6 2 6" xfId="325"/>
    <cellStyle name="60% - Акцент6 3" xfId="326"/>
    <cellStyle name="60% - Акцент6 4" xfId="327"/>
    <cellStyle name="60% - Акцент6 5" xfId="328"/>
    <cellStyle name="60% - Акцент6 6" xfId="329"/>
    <cellStyle name="60% - Акцент6 7" xfId="330"/>
    <cellStyle name="Calc Currency (0)" xfId="331"/>
    <cellStyle name="Calc Currency (2)" xfId="332"/>
    <cellStyle name="Calc Percent (0)" xfId="333"/>
    <cellStyle name="Calc Percent (1)" xfId="334"/>
    <cellStyle name="Calc Percent (2)" xfId="335"/>
    <cellStyle name="Calc Units (0)" xfId="336"/>
    <cellStyle name="Calc Units (1)" xfId="337"/>
    <cellStyle name="Calc Units (2)" xfId="338"/>
    <cellStyle name="Comma [0]" xfId="339"/>
    <cellStyle name="Comma [00]" xfId="340"/>
    <cellStyle name="Comma_irl tel sep5" xfId="1026"/>
    <cellStyle name="Comma0" xfId="341"/>
    <cellStyle name="Comments" xfId="342"/>
    <cellStyle name="Currency [0]" xfId="343"/>
    <cellStyle name="Currency [00]" xfId="344"/>
    <cellStyle name="Currency_irl tel sep5" xfId="1027"/>
    <cellStyle name="Currency0" xfId="345"/>
    <cellStyle name="Date Short" xfId="346"/>
    <cellStyle name="DELTA" xfId="347"/>
    <cellStyle name="DELTA 2" xfId="348"/>
    <cellStyle name="DELTA 3" xfId="349"/>
    <cellStyle name="DELTA 4" xfId="350"/>
    <cellStyle name="DELTA 5" xfId="351"/>
    <cellStyle name="DELTA 6" xfId="352"/>
    <cellStyle name="DELTA 7" xfId="353"/>
    <cellStyle name="DELTA 8" xfId="354"/>
    <cellStyle name="DELTA 9" xfId="355"/>
    <cellStyle name="DELTA_Баграс 2" xfId="1028"/>
    <cellStyle name="DistributionType" xfId="356"/>
    <cellStyle name="Dziesietny [0]_PERSONAL" xfId="357"/>
    <cellStyle name="Dziesietny_PERSONAL" xfId="358"/>
    <cellStyle name="Enter Currency (0)" xfId="359"/>
    <cellStyle name="Enter Currency (2)" xfId="360"/>
    <cellStyle name="Enter Units (0)" xfId="361"/>
    <cellStyle name="Enter Units (1)" xfId="362"/>
    <cellStyle name="Enter Units (2)" xfId="363"/>
    <cellStyle name="Excel Built-in Normal" xfId="1029"/>
    <cellStyle name="F2" xfId="364"/>
    <cellStyle name="F3" xfId="365"/>
    <cellStyle name="F4" xfId="366"/>
    <cellStyle name="F5" xfId="367"/>
    <cellStyle name="F6" xfId="368"/>
    <cellStyle name="F7" xfId="369"/>
    <cellStyle name="F8" xfId="370"/>
    <cellStyle name="Flag" xfId="371"/>
    <cellStyle name="Flag 2" xfId="372"/>
    <cellStyle name="Flag 3" xfId="373"/>
    <cellStyle name="Flag 4" xfId="374"/>
    <cellStyle name="Flag 4 2" xfId="375"/>
    <cellStyle name="Flag 4 3" xfId="1030"/>
    <cellStyle name="Flag 4 4" xfId="1031"/>
    <cellStyle name="Flag 4_Егоза" xfId="1032"/>
    <cellStyle name="Flag 5" xfId="376"/>
    <cellStyle name="Flag 5 2" xfId="1033"/>
    <cellStyle name="Flag 5 3" xfId="1034"/>
    <cellStyle name="Flag 5_Егоза" xfId="1035"/>
    <cellStyle name="Flag 6" xfId="377"/>
    <cellStyle name="Flag 6 2" xfId="1036"/>
    <cellStyle name="Flag 6 3" xfId="1037"/>
    <cellStyle name="Flag 6_Егоза" xfId="1038"/>
    <cellStyle name="Flag 7" xfId="378"/>
    <cellStyle name="Flag 8" xfId="379"/>
    <cellStyle name="Flag 9" xfId="380"/>
    <cellStyle name="Flag_Баграс 2" xfId="1039"/>
    <cellStyle name="Grey" xfId="381"/>
    <cellStyle name="Header1" xfId="382"/>
    <cellStyle name="Header2" xfId="383"/>
    <cellStyle name="Heading 1" xfId="384"/>
    <cellStyle name="Heading1" xfId="385"/>
    <cellStyle name="Heading2" xfId="386"/>
    <cellStyle name="Heading3" xfId="387"/>
    <cellStyle name="Heading4" xfId="388"/>
    <cellStyle name="Heading5" xfId="389"/>
    <cellStyle name="Heading6" xfId="390"/>
    <cellStyle name="Headline III" xfId="391"/>
    <cellStyle name="Horizontal" xfId="392"/>
    <cellStyle name="Horizontal 2" xfId="393"/>
    <cellStyle name="Horizontal 3" xfId="394"/>
    <cellStyle name="Horizontal 4" xfId="395"/>
    <cellStyle name="Horizontal 4 2" xfId="396"/>
    <cellStyle name="Horizontal 4 3" xfId="1040"/>
    <cellStyle name="Horizontal 4 4" xfId="1041"/>
    <cellStyle name="Horizontal 4_Егоза" xfId="1042"/>
    <cellStyle name="Horizontal 5" xfId="397"/>
    <cellStyle name="Horizontal 5 2" xfId="1043"/>
    <cellStyle name="Horizontal 5 3" xfId="1044"/>
    <cellStyle name="Horizontal 5_Егоза" xfId="1045"/>
    <cellStyle name="Horizontal 6" xfId="398"/>
    <cellStyle name="Horizontal 6 2" xfId="1046"/>
    <cellStyle name="Horizontal 6 3" xfId="1047"/>
    <cellStyle name="Horizontal 6_Егоза" xfId="1048"/>
    <cellStyle name="Horizontal 7" xfId="399"/>
    <cellStyle name="Horizontal 8" xfId="400"/>
    <cellStyle name="Horizontal 9" xfId="401"/>
    <cellStyle name="Horizontal_Баграс 2" xfId="1049"/>
    <cellStyle name="Hyperlink" xfId="402"/>
    <cellStyle name="Iau?iue_Sheet1" xfId="403"/>
    <cellStyle name="Input [yellow]" xfId="404"/>
    <cellStyle name="Link Currency (0)" xfId="405"/>
    <cellStyle name="Link Currency (2)" xfId="406"/>
    <cellStyle name="Link Units (0)" xfId="407"/>
    <cellStyle name="Link Units (1)" xfId="408"/>
    <cellStyle name="Link Units (2)" xfId="409"/>
    <cellStyle name="Matrix" xfId="410"/>
    <cellStyle name="Matrix 2" xfId="411"/>
    <cellStyle name="Matrix 3" xfId="412"/>
    <cellStyle name="Matrix 4" xfId="413"/>
    <cellStyle name="Matrix 4 2" xfId="414"/>
    <cellStyle name="Matrix 4 3" xfId="1050"/>
    <cellStyle name="Matrix 4 4" xfId="1051"/>
    <cellStyle name="Matrix 4_Егоза" xfId="1052"/>
    <cellStyle name="Matrix 5" xfId="415"/>
    <cellStyle name="Matrix 5 2" xfId="1053"/>
    <cellStyle name="Matrix 5 3" xfId="1054"/>
    <cellStyle name="Matrix 5_Егоза" xfId="1055"/>
    <cellStyle name="Matrix 6" xfId="416"/>
    <cellStyle name="Matrix 6 2" xfId="1056"/>
    <cellStyle name="Matrix 6 3" xfId="1057"/>
    <cellStyle name="Matrix 6_Егоза" xfId="1058"/>
    <cellStyle name="Matrix 7" xfId="417"/>
    <cellStyle name="Matrix 8" xfId="418"/>
    <cellStyle name="Matrix 9" xfId="419"/>
    <cellStyle name="Matrix_Баграс 2" xfId="1059"/>
    <cellStyle name="normal" xfId="420"/>
    <cellStyle name="Normal - Style1" xfId="421"/>
    <cellStyle name="normal 2" xfId="422"/>
    <cellStyle name="normal 3" xfId="423"/>
    <cellStyle name="normal 4" xfId="424"/>
    <cellStyle name="normal 5" xfId="425"/>
    <cellStyle name="normal 6" xfId="426"/>
    <cellStyle name="Normal_1_1" xfId="427"/>
    <cellStyle name="normбlnм_laroux" xfId="428"/>
    <cellStyle name="Oleg_Style I" xfId="429"/>
    <cellStyle name="Option" xfId="430"/>
    <cellStyle name="Percent [0]" xfId="431"/>
    <cellStyle name="Percent [00]" xfId="432"/>
    <cellStyle name="Percent [2]" xfId="433"/>
    <cellStyle name="PrePop Currency (0)" xfId="434"/>
    <cellStyle name="PrePop Currency (2)" xfId="435"/>
    <cellStyle name="PrePop Units (0)" xfId="436"/>
    <cellStyle name="PrePop Units (1)" xfId="437"/>
    <cellStyle name="PrePop Units (2)" xfId="438"/>
    <cellStyle name="Price" xfId="439"/>
    <cellStyle name="Product" xfId="440"/>
    <cellStyle name="ResellerType" xfId="441"/>
    <cellStyle name="Rubles" xfId="442"/>
    <cellStyle name="Style 1" xfId="443"/>
    <cellStyle name="Text Indent A" xfId="444"/>
    <cellStyle name="Text Indent B" xfId="445"/>
    <cellStyle name="Text Indent C" xfId="446"/>
    <cellStyle name="Unit" xfId="447"/>
    <cellStyle name="Walutowy [0]_PERSONAL" xfId="448"/>
    <cellStyle name="Walutowy_PERSONAL" xfId="449"/>
    <cellStyle name="Акт" xfId="450"/>
    <cellStyle name="АктМТСН" xfId="451"/>
    <cellStyle name="АктМТСН 2" xfId="897"/>
    <cellStyle name="Акцент1" xfId="452" builtinId="29" customBuiltin="1"/>
    <cellStyle name="Акцент1 2" xfId="453"/>
    <cellStyle name="Акцент1 2 2" xfId="454"/>
    <cellStyle name="Акцент1 2 3" xfId="455"/>
    <cellStyle name="Акцент1 2 4" xfId="456"/>
    <cellStyle name="Акцент1 2 5" xfId="457"/>
    <cellStyle name="Акцент1 2 6" xfId="458"/>
    <cellStyle name="Акцент1 3" xfId="459"/>
    <cellStyle name="Акцент1 4" xfId="460"/>
    <cellStyle name="Акцент1 5" xfId="461"/>
    <cellStyle name="Акцент1 6" xfId="462"/>
    <cellStyle name="Акцент1 7" xfId="463"/>
    <cellStyle name="Акцент2" xfId="464" builtinId="33" customBuiltin="1"/>
    <cellStyle name="Акцент2 2" xfId="465"/>
    <cellStyle name="Акцент2 2 2" xfId="466"/>
    <cellStyle name="Акцент2 2 3" xfId="467"/>
    <cellStyle name="Акцент2 2 4" xfId="468"/>
    <cellStyle name="Акцент2 2 5" xfId="469"/>
    <cellStyle name="Акцент2 2 6" xfId="470"/>
    <cellStyle name="Акцент2 3" xfId="471"/>
    <cellStyle name="Акцент2 4" xfId="472"/>
    <cellStyle name="Акцент2 5" xfId="473"/>
    <cellStyle name="Акцент2 6" xfId="474"/>
    <cellStyle name="Акцент2 7" xfId="475"/>
    <cellStyle name="Акцент3" xfId="476" builtinId="37" customBuiltin="1"/>
    <cellStyle name="Акцент3 2" xfId="477"/>
    <cellStyle name="Акцент3 2 2" xfId="478"/>
    <cellStyle name="Акцент3 2 3" xfId="479"/>
    <cellStyle name="Акцент3 2 4" xfId="480"/>
    <cellStyle name="Акцент3 2 5" xfId="481"/>
    <cellStyle name="Акцент3 2 6" xfId="482"/>
    <cellStyle name="Акцент3 3" xfId="483"/>
    <cellStyle name="Акцент3 4" xfId="484"/>
    <cellStyle name="Акцент3 5" xfId="485"/>
    <cellStyle name="Акцент3 6" xfId="486"/>
    <cellStyle name="Акцент3 7" xfId="487"/>
    <cellStyle name="Акцент4" xfId="488" builtinId="41" customBuiltin="1"/>
    <cellStyle name="Акцент4 2" xfId="489"/>
    <cellStyle name="Акцент4 2 2" xfId="490"/>
    <cellStyle name="Акцент4 2 3" xfId="491"/>
    <cellStyle name="Акцент4 2 4" xfId="492"/>
    <cellStyle name="Акцент4 2 5" xfId="493"/>
    <cellStyle name="Акцент4 2 6" xfId="494"/>
    <cellStyle name="Акцент4 3" xfId="495"/>
    <cellStyle name="Акцент4 4" xfId="496"/>
    <cellStyle name="Акцент4 5" xfId="497"/>
    <cellStyle name="Акцент4 6" xfId="498"/>
    <cellStyle name="Акцент4 7" xfId="499"/>
    <cellStyle name="Акцент5" xfId="500" builtinId="45" customBuiltin="1"/>
    <cellStyle name="Акцент5 2" xfId="501"/>
    <cellStyle name="Акцент5 2 2" xfId="502"/>
    <cellStyle name="Акцент5 2 3" xfId="503"/>
    <cellStyle name="Акцент5 2 4" xfId="504"/>
    <cellStyle name="Акцент5 2 5" xfId="505"/>
    <cellStyle name="Акцент5 2 6" xfId="506"/>
    <cellStyle name="Акцент5 3" xfId="507"/>
    <cellStyle name="Акцент5 4" xfId="508"/>
    <cellStyle name="Акцент5 5" xfId="509"/>
    <cellStyle name="Акцент5 6" xfId="510"/>
    <cellStyle name="Акцент5 7" xfId="511"/>
    <cellStyle name="Акцент6" xfId="512" builtinId="49" customBuiltin="1"/>
    <cellStyle name="Акцент6 2" xfId="513"/>
    <cellStyle name="Акцент6 2 2" xfId="514"/>
    <cellStyle name="Акцент6 2 3" xfId="515"/>
    <cellStyle name="Акцент6 2 4" xfId="516"/>
    <cellStyle name="Акцент6 2 5" xfId="517"/>
    <cellStyle name="Акцент6 2 6" xfId="518"/>
    <cellStyle name="Акцент6 3" xfId="519"/>
    <cellStyle name="Акцент6 4" xfId="520"/>
    <cellStyle name="Акцент6 5" xfId="521"/>
    <cellStyle name="Акцент6 6" xfId="522"/>
    <cellStyle name="Акцент6 7" xfId="523"/>
    <cellStyle name="Ввод " xfId="524" builtinId="20" customBuiltin="1"/>
    <cellStyle name="Ввод  2" xfId="525"/>
    <cellStyle name="Ввод  2 2" xfId="526"/>
    <cellStyle name="Ввод  2 3" xfId="527"/>
    <cellStyle name="Ввод  2 4" xfId="528"/>
    <cellStyle name="Ввод  2 5" xfId="529"/>
    <cellStyle name="Ввод  2 6" xfId="530"/>
    <cellStyle name="Ввод  2_индекс ПРБ 19 тайл" xfId="1060"/>
    <cellStyle name="Ввод  3" xfId="531"/>
    <cellStyle name="Ввод  4" xfId="532"/>
    <cellStyle name="Ввод  5" xfId="533"/>
    <cellStyle name="Ввод  6" xfId="534"/>
    <cellStyle name="Ввод  7" xfId="535"/>
    <cellStyle name="ВедРесурсов" xfId="536"/>
    <cellStyle name="ВедРесурсовАкт" xfId="537"/>
    <cellStyle name="Вывод" xfId="538" builtinId="21" customBuiltin="1"/>
    <cellStyle name="Вывод 2" xfId="539"/>
    <cellStyle name="Вывод 2 2" xfId="540"/>
    <cellStyle name="Вывод 2 3" xfId="541"/>
    <cellStyle name="Вывод 2 4" xfId="542"/>
    <cellStyle name="Вывод 2 5" xfId="543"/>
    <cellStyle name="Вывод 2 6" xfId="544"/>
    <cellStyle name="Вывод 2_индекс ПРБ 19 тайл" xfId="1061"/>
    <cellStyle name="Вывод 3" xfId="545"/>
    <cellStyle name="Вывод 4" xfId="546"/>
    <cellStyle name="Вывод 5" xfId="547"/>
    <cellStyle name="Вывод 6" xfId="548"/>
    <cellStyle name="Вывод 7" xfId="549"/>
    <cellStyle name="Вычисление" xfId="550" builtinId="22" customBuiltin="1"/>
    <cellStyle name="Вычисление 2" xfId="551"/>
    <cellStyle name="Вычисление 2 2" xfId="552"/>
    <cellStyle name="Вычисление 2 3" xfId="553"/>
    <cellStyle name="Вычисление 2 4" xfId="554"/>
    <cellStyle name="Вычисление 2 5" xfId="555"/>
    <cellStyle name="Вычисление 2 6" xfId="556"/>
    <cellStyle name="Вычисление 2_индекс ПРБ 19 тайл" xfId="1062"/>
    <cellStyle name="Вычисление 3" xfId="557"/>
    <cellStyle name="Вычисление 4" xfId="558"/>
    <cellStyle name="Вычисление 5" xfId="559"/>
    <cellStyle name="Вычисление 6" xfId="560"/>
    <cellStyle name="Вычисление 7" xfId="561"/>
    <cellStyle name="Группа" xfId="562"/>
    <cellStyle name="Дата" xfId="563"/>
    <cellStyle name="Заголовок 1" xfId="564" builtinId="16" customBuiltin="1"/>
    <cellStyle name="Заголовок 1 2" xfId="565"/>
    <cellStyle name="Заголовок 1 2 2" xfId="566"/>
    <cellStyle name="Заголовок 1 2 3" xfId="567"/>
    <cellStyle name="Заголовок 1 2 4" xfId="568"/>
    <cellStyle name="Заголовок 1 2 5" xfId="569"/>
    <cellStyle name="Заголовок 1 2 6" xfId="570"/>
    <cellStyle name="Заголовок 1 2_индекс ПРБ 19 тайл" xfId="1063"/>
    <cellStyle name="Заголовок 1 3" xfId="571"/>
    <cellStyle name="Заголовок 1 4" xfId="572"/>
    <cellStyle name="Заголовок 1 5" xfId="573"/>
    <cellStyle name="Заголовок 1 6" xfId="574"/>
    <cellStyle name="Заголовок 1 7" xfId="575"/>
    <cellStyle name="Заголовок 2" xfId="576" builtinId="17" customBuiltin="1"/>
    <cellStyle name="Заголовок 2 2" xfId="577"/>
    <cellStyle name="Заголовок 2 2 2" xfId="578"/>
    <cellStyle name="Заголовок 2 2 3" xfId="579"/>
    <cellStyle name="Заголовок 2 2 4" xfId="580"/>
    <cellStyle name="Заголовок 2 2 5" xfId="581"/>
    <cellStyle name="Заголовок 2 2 6" xfId="582"/>
    <cellStyle name="Заголовок 2 2_индекс ПРБ 19 тайл" xfId="1064"/>
    <cellStyle name="Заголовок 2 3" xfId="583"/>
    <cellStyle name="Заголовок 2 4" xfId="584"/>
    <cellStyle name="Заголовок 2 5" xfId="585"/>
    <cellStyle name="Заголовок 2 6" xfId="586"/>
    <cellStyle name="Заголовок 2 7" xfId="587"/>
    <cellStyle name="Заголовок 3" xfId="588" builtinId="18" customBuiltin="1"/>
    <cellStyle name="Заголовок 3 2" xfId="589"/>
    <cellStyle name="Заголовок 3 2 2" xfId="590"/>
    <cellStyle name="Заголовок 3 2 3" xfId="591"/>
    <cellStyle name="Заголовок 3 2 4" xfId="592"/>
    <cellStyle name="Заголовок 3 2 5" xfId="593"/>
    <cellStyle name="Заголовок 3 2 6" xfId="594"/>
    <cellStyle name="Заголовок 3 2_индекс ПРБ 19 тайл" xfId="1065"/>
    <cellStyle name="Заголовок 3 3" xfId="595"/>
    <cellStyle name="Заголовок 3 4" xfId="596"/>
    <cellStyle name="Заголовок 3 5" xfId="597"/>
    <cellStyle name="Заголовок 3 6" xfId="598"/>
    <cellStyle name="Заголовок 3 7" xfId="599"/>
    <cellStyle name="Заголовок 4" xfId="600" builtinId="19" customBuiltin="1"/>
    <cellStyle name="Заголовок 4 2" xfId="601"/>
    <cellStyle name="Заголовок 4 2 2" xfId="602"/>
    <cellStyle name="Заголовок 4 2 3" xfId="603"/>
    <cellStyle name="Заголовок 4 2 4" xfId="604"/>
    <cellStyle name="Заголовок 4 2 5" xfId="605"/>
    <cellStyle name="Заголовок 4 2 6" xfId="606"/>
    <cellStyle name="Заголовок 4 3" xfId="607"/>
    <cellStyle name="Заголовок 4 4" xfId="608"/>
    <cellStyle name="Заголовок 4 5" xfId="609"/>
    <cellStyle name="Заголовок 4 6" xfId="610"/>
    <cellStyle name="Заголовок 4 7" xfId="611"/>
    <cellStyle name="Звезды" xfId="612"/>
    <cellStyle name="Индексы" xfId="613"/>
    <cellStyle name="Индексы 2" xfId="898"/>
    <cellStyle name="Итог" xfId="614" builtinId="25" customBuiltin="1"/>
    <cellStyle name="Итог 2" xfId="615"/>
    <cellStyle name="Итог 2 2" xfId="616"/>
    <cellStyle name="Итог 2 3" xfId="617"/>
    <cellStyle name="Итог 2 4" xfId="618"/>
    <cellStyle name="Итог 2 5" xfId="619"/>
    <cellStyle name="Итог 2 6" xfId="620"/>
    <cellStyle name="Итог 2_индекс ПРБ 19 тайл" xfId="1066"/>
    <cellStyle name="Итог 3" xfId="621"/>
    <cellStyle name="Итог 4" xfId="622"/>
    <cellStyle name="Итог 5" xfId="623"/>
    <cellStyle name="Итог 6" xfId="624"/>
    <cellStyle name="Итог 7" xfId="625"/>
    <cellStyle name="Итоги" xfId="626"/>
    <cellStyle name="ИтогоАктБазЦ" xfId="627"/>
    <cellStyle name="ИтогоАктБИМ" xfId="628"/>
    <cellStyle name="ИтогоАктБИМ 2" xfId="899"/>
    <cellStyle name="ИтогоАктРесМет" xfId="629"/>
    <cellStyle name="ИтогоАктРесМет 2" xfId="900"/>
    <cellStyle name="ИтогоАктТекЦ" xfId="1067"/>
    <cellStyle name="ИтогоБазЦ" xfId="630"/>
    <cellStyle name="ИтогоБИМ" xfId="631"/>
    <cellStyle name="ИтогоБИМ 2" xfId="901"/>
    <cellStyle name="ИтогоРесМет" xfId="632"/>
    <cellStyle name="ИтогоРесМет 2" xfId="902"/>
    <cellStyle name="ИтогоТекЦ" xfId="1068"/>
    <cellStyle name="Контрольная ячейка" xfId="633" builtinId="23" customBuiltin="1"/>
    <cellStyle name="Контрольная ячейка 2" xfId="634"/>
    <cellStyle name="Контрольная ячейка 2 2" xfId="635"/>
    <cellStyle name="Контрольная ячейка 2 3" xfId="636"/>
    <cellStyle name="Контрольная ячейка 2 4" xfId="637"/>
    <cellStyle name="Контрольная ячейка 2 5" xfId="638"/>
    <cellStyle name="Контрольная ячейка 2 6" xfId="639"/>
    <cellStyle name="Контрольная ячейка 2_индекс ПРБ 19 тайл" xfId="1069"/>
    <cellStyle name="Контрольная ячейка 3" xfId="640"/>
    <cellStyle name="Контрольная ячейка 4" xfId="641"/>
    <cellStyle name="Контрольная ячейка 5" xfId="642"/>
    <cellStyle name="Контрольная ячейка 6" xfId="643"/>
    <cellStyle name="Контрольная ячейка 7" xfId="644"/>
    <cellStyle name="ЛокСмета" xfId="645"/>
    <cellStyle name="ЛокСмета 2" xfId="646"/>
    <cellStyle name="ЛокСмета 3" xfId="647"/>
    <cellStyle name="ЛокСмета 4" xfId="648"/>
    <cellStyle name="ЛокСмета 5" xfId="649"/>
    <cellStyle name="ЛокСмета 6" xfId="650"/>
    <cellStyle name="ЛокСмета_Res_Сводная ресурсная ведомость1" xfId="1070"/>
    <cellStyle name="ЛокСмМТСН" xfId="651"/>
    <cellStyle name="ЛокСмМТСН 2" xfId="903"/>
    <cellStyle name="М29" xfId="652"/>
    <cellStyle name="М29 2" xfId="904"/>
    <cellStyle name="Название" xfId="653" builtinId="15" customBuiltin="1"/>
    <cellStyle name="Название 2" xfId="654"/>
    <cellStyle name="Название 2 2" xfId="655"/>
    <cellStyle name="Название 2 3" xfId="656"/>
    <cellStyle name="Название 2 4" xfId="657"/>
    <cellStyle name="Название 2 5" xfId="658"/>
    <cellStyle name="Название 2 6" xfId="659"/>
    <cellStyle name="Название 3" xfId="660"/>
    <cellStyle name="Название 4" xfId="661"/>
    <cellStyle name="Название 5" xfId="662"/>
    <cellStyle name="Название 6" xfId="663"/>
    <cellStyle name="Название 7" xfId="664"/>
    <cellStyle name="Нейтральный" xfId="665" builtinId="28" customBuiltin="1"/>
    <cellStyle name="Нейтральный 2" xfId="666"/>
    <cellStyle name="Нейтральный 2 2" xfId="667"/>
    <cellStyle name="Нейтральный 2 3" xfId="668"/>
    <cellStyle name="Нейтральный 2 4" xfId="669"/>
    <cellStyle name="Нейтральный 2 5" xfId="670"/>
    <cellStyle name="Нейтральный 2 6" xfId="671"/>
    <cellStyle name="Нейтральный 3" xfId="672"/>
    <cellStyle name="Нейтральный 4" xfId="673"/>
    <cellStyle name="Нейтральный 5" xfId="674"/>
    <cellStyle name="Нейтральный 6" xfId="675"/>
    <cellStyle name="Нейтральный 7" xfId="676"/>
    <cellStyle name="ОбСмета" xfId="677"/>
    <cellStyle name="ОбСмета 2" xfId="905"/>
    <cellStyle name="Обычный" xfId="0" builtinId="0"/>
    <cellStyle name="Обычный 10" xfId="678"/>
    <cellStyle name="Обычный 10 2" xfId="679"/>
    <cellStyle name="Обычный 10 3" xfId="680"/>
    <cellStyle name="Обычный 10_индекс ПРБ Вата куст259" xfId="907"/>
    <cellStyle name="Обычный 100" xfId="1212"/>
    <cellStyle name="Обычный 101" xfId="1213"/>
    <cellStyle name="Обычный 102" xfId="1214"/>
    <cellStyle name="Обычный 103" xfId="1215"/>
    <cellStyle name="Обычный 104" xfId="1216"/>
    <cellStyle name="Обычный 105" xfId="1217"/>
    <cellStyle name="Обычный 106" xfId="1218"/>
    <cellStyle name="Обычный 107" xfId="1219"/>
    <cellStyle name="Обычный 108" xfId="1220"/>
    <cellStyle name="Обычный 109" xfId="1071"/>
    <cellStyle name="Обычный 11" xfId="681"/>
    <cellStyle name="Обычный 11 2" xfId="1072"/>
    <cellStyle name="Обычный 11_Новый формат приложения № 3 ( к договору) ответ на Ваши корр. 16.02." xfId="1073"/>
    <cellStyle name="Обычный 110" xfId="1221"/>
    <cellStyle name="Обычный 111" xfId="1222"/>
    <cellStyle name="Обычный 112" xfId="1223"/>
    <cellStyle name="Обычный 113" xfId="1224"/>
    <cellStyle name="Обычный 114" xfId="1225"/>
    <cellStyle name="Обычный 115" xfId="1226"/>
    <cellStyle name="Обычный 116" xfId="1227"/>
    <cellStyle name="Обычный 117" xfId="1228"/>
    <cellStyle name="Обычный 118" xfId="1229"/>
    <cellStyle name="Обычный 119" xfId="1230"/>
    <cellStyle name="Обычный 12" xfId="682"/>
    <cellStyle name="Обычный 12 2" xfId="683"/>
    <cellStyle name="Обычный 120" xfId="1231"/>
    <cellStyle name="Обычный 121" xfId="1232"/>
    <cellStyle name="Обычный 122" xfId="1233"/>
    <cellStyle name="Обычный 123" xfId="1074"/>
    <cellStyle name="Обычный 124" xfId="1234"/>
    <cellStyle name="Обычный 125" xfId="1235"/>
    <cellStyle name="Обычный 126" xfId="1236"/>
    <cellStyle name="Обычный 127" xfId="1237"/>
    <cellStyle name="Обычный 128" xfId="1238"/>
    <cellStyle name="Обычный 129" xfId="1239"/>
    <cellStyle name="Обычный 13" xfId="684"/>
    <cellStyle name="Обычный 130" xfId="1240"/>
    <cellStyle name="Обычный 131" xfId="1241"/>
    <cellStyle name="Обычный 132" xfId="1242"/>
    <cellStyle name="Обычный 133" xfId="1243"/>
    <cellStyle name="Обычный 134" xfId="1244"/>
    <cellStyle name="Обычный 135" xfId="1245"/>
    <cellStyle name="Обычный 136" xfId="1246"/>
    <cellStyle name="Обычный 137" xfId="1247"/>
    <cellStyle name="Обычный 138" xfId="1075"/>
    <cellStyle name="Обычный 139" xfId="1248"/>
    <cellStyle name="Обычный 14" xfId="685"/>
    <cellStyle name="Обычный 140" xfId="1249"/>
    <cellStyle name="Обычный 141" xfId="1250"/>
    <cellStyle name="Обычный 142" xfId="1251"/>
    <cellStyle name="Обычный 143" xfId="1252"/>
    <cellStyle name="Обычный 144" xfId="1253"/>
    <cellStyle name="Обычный 145" xfId="1254"/>
    <cellStyle name="Обычный 146" xfId="1255"/>
    <cellStyle name="Обычный 147" xfId="1256"/>
    <cellStyle name="Обычный 148" xfId="1257"/>
    <cellStyle name="Обычный 149" xfId="1258"/>
    <cellStyle name="Обычный 15" xfId="892"/>
    <cellStyle name="Обычный 150" xfId="1259"/>
    <cellStyle name="Обычный 151" xfId="1260"/>
    <cellStyle name="Обычный 152" xfId="1261"/>
    <cellStyle name="Обычный 153" xfId="1262"/>
    <cellStyle name="Обычный 154" xfId="1263"/>
    <cellStyle name="Обычный 155" xfId="1264"/>
    <cellStyle name="Обычный 156" xfId="1265"/>
    <cellStyle name="Обычный 157" xfId="1266"/>
    <cellStyle name="Обычный 158" xfId="1267"/>
    <cellStyle name="Обычный 159" xfId="1268"/>
    <cellStyle name="Обычный 16" xfId="686"/>
    <cellStyle name="Обычный 160" xfId="1269"/>
    <cellStyle name="Обычный 161" xfId="1270"/>
    <cellStyle name="Обычный 162" xfId="1271"/>
    <cellStyle name="Обычный 163" xfId="1272"/>
    <cellStyle name="Обычный 164" xfId="1273"/>
    <cellStyle name="Обычный 165" xfId="1274"/>
    <cellStyle name="Обычный 166" xfId="1076"/>
    <cellStyle name="Обычный 167" xfId="1275"/>
    <cellStyle name="Обычный 168" xfId="1276"/>
    <cellStyle name="Обычный 169" xfId="1277"/>
    <cellStyle name="Обычный 17" xfId="1077"/>
    <cellStyle name="Обычный 170" xfId="1278"/>
    <cellStyle name="Обычный 171" xfId="1279"/>
    <cellStyle name="Обычный 172" xfId="1280"/>
    <cellStyle name="Обычный 173" xfId="1281"/>
    <cellStyle name="Обычный 174" xfId="1282"/>
    <cellStyle name="Обычный 175" xfId="1283"/>
    <cellStyle name="Обычный 176" xfId="1284"/>
    <cellStyle name="Обычный 177" xfId="1285"/>
    <cellStyle name="Обычный 178" xfId="1286"/>
    <cellStyle name="Обычный 179" xfId="1287"/>
    <cellStyle name="Обычный 18" xfId="687"/>
    <cellStyle name="Обычный 180" xfId="1288"/>
    <cellStyle name="Обычный 181" xfId="1289"/>
    <cellStyle name="Обычный 182" xfId="1290"/>
    <cellStyle name="Обычный 183" xfId="1291"/>
    <cellStyle name="Обычный 184" xfId="1292"/>
    <cellStyle name="Обычный 185" xfId="1293"/>
    <cellStyle name="Обычный 186" xfId="1294"/>
    <cellStyle name="Обычный 187" xfId="1295"/>
    <cellStyle name="Обычный 188" xfId="1296"/>
    <cellStyle name="Обычный 189" xfId="1297"/>
    <cellStyle name="Обычный 19" xfId="1078"/>
    <cellStyle name="Обычный 190" xfId="1298"/>
    <cellStyle name="Обычный 191" xfId="1299"/>
    <cellStyle name="Обычный 192" xfId="1300"/>
    <cellStyle name="Обычный 193" xfId="1301"/>
    <cellStyle name="Обычный 194" xfId="1302"/>
    <cellStyle name="Обычный 195" xfId="1303"/>
    <cellStyle name="Обычный 196" xfId="1304"/>
    <cellStyle name="Обычный 197" xfId="1305"/>
    <cellStyle name="Обычный 198" xfId="1306"/>
    <cellStyle name="Обычный 199" xfId="1307"/>
    <cellStyle name="Обычный 2" xfId="688"/>
    <cellStyle name="Обычный 2 2" xfId="689"/>
    <cellStyle name="Обычный 2 2 2" xfId="690"/>
    <cellStyle name="Обычный 2 2 2 2" xfId="691"/>
    <cellStyle name="Обычный 2 2 2 2 2" xfId="692"/>
    <cellStyle name="Обычный 2 2 2 2 2 2" xfId="693"/>
    <cellStyle name="Обычный 2 2 2 2 2 2 2" xfId="694"/>
    <cellStyle name="Обычный 2 2 2 2 2 2 2 2" xfId="695"/>
    <cellStyle name="Обычный 2 2 2 2 2 2 2 2 2" xfId="696"/>
    <cellStyle name="Обычный 2 2 2 2 2 2 2 2 2 2" xfId="697"/>
    <cellStyle name="Обычный 2 2 2 2 2 2 2 2 2 3" xfId="1079"/>
    <cellStyle name="Обычный 2 2 2 2 2 2 2 2 3" xfId="698"/>
    <cellStyle name="Обычный 2 2 2 2 2 2 2 2 4" xfId="699"/>
    <cellStyle name="Обычный 2 2 2 2 2 2 2 2 5" xfId="700"/>
    <cellStyle name="Обычный 2 2 2 2 2 2 2 2 6" xfId="1080"/>
    <cellStyle name="Обычный 2 2 2 2 2 2 2 3" xfId="701"/>
    <cellStyle name="Обычный 2 2 2 2 2 2 2 3 2" xfId="1081"/>
    <cellStyle name="Обычный 2 2 2 2 2 2 2 3 3" xfId="1082"/>
    <cellStyle name="Обычный 2 2 2 2 2 2 2 4" xfId="702"/>
    <cellStyle name="Обычный 2 2 2 2 2 2 2 5" xfId="703"/>
    <cellStyle name="Обычный 2 2 2 2 2 2 2 6" xfId="1083"/>
    <cellStyle name="Обычный 2 2 2 2 2 2 3" xfId="704"/>
    <cellStyle name="Обычный 2 2 2 2 2 2 4" xfId="705"/>
    <cellStyle name="Обычный 2 2 2 2 2 2 4 2" xfId="1084"/>
    <cellStyle name="Обычный 2 2 2 2 2 2 4 3" xfId="1085"/>
    <cellStyle name="Обычный 2 2 2 2 2 2 5" xfId="706"/>
    <cellStyle name="Обычный 2 2 2 2 2 2 6" xfId="707"/>
    <cellStyle name="Обычный 2 2 2 2 2 2 7" xfId="1086"/>
    <cellStyle name="Обычный 2 2 2 2 2 3" xfId="708"/>
    <cellStyle name="Обычный 2 2 2 2 2 3 2" xfId="709"/>
    <cellStyle name="Обычный 2 2 2 2 2 4" xfId="710"/>
    <cellStyle name="Обычный 2 2 2 2 2 4 2" xfId="1087"/>
    <cellStyle name="Обычный 2 2 2 2 2 4 3" xfId="1088"/>
    <cellStyle name="Обычный 2 2 2 2 2 5" xfId="711"/>
    <cellStyle name="Обычный 2 2 2 2 2 6" xfId="712"/>
    <cellStyle name="Обычный 2 2 2 2 2 7" xfId="1089"/>
    <cellStyle name="Обычный 2 2 2 2 2_индекс ВЛ №2 " xfId="1090"/>
    <cellStyle name="Обычный 2 2 2 2 3" xfId="713"/>
    <cellStyle name="Обычный 2 2 2 2 3 2" xfId="714"/>
    <cellStyle name="Обычный 2 2 2 2 4" xfId="715"/>
    <cellStyle name="Обычный 2 2 2 2 4 2" xfId="1091"/>
    <cellStyle name="Обычный 2 2 2 2 4 3" xfId="1092"/>
    <cellStyle name="Обычный 2 2 2 2 5" xfId="716"/>
    <cellStyle name="Обычный 2 2 2 2 6" xfId="717"/>
    <cellStyle name="Обычный 2 2 2 2 7" xfId="1093"/>
    <cellStyle name="Обычный 2 2 2 3" xfId="718"/>
    <cellStyle name="Обычный 2 2 2 4" xfId="719"/>
    <cellStyle name="Обычный 2 2 2 4 2" xfId="720"/>
    <cellStyle name="Обычный 2 2 2 5" xfId="721"/>
    <cellStyle name="Обычный 2 2 2 5 2" xfId="1094"/>
    <cellStyle name="Обычный 2 2 2 5 3" xfId="1095"/>
    <cellStyle name="Обычный 2 2 2 6" xfId="722"/>
    <cellStyle name="Обычный 2 2 2 7" xfId="723"/>
    <cellStyle name="Обычный 2 2 2 8" xfId="1096"/>
    <cellStyle name="Обычный 2 2 2_индекс ВЛ №2 " xfId="1097"/>
    <cellStyle name="Обычный 2 2 3" xfId="724"/>
    <cellStyle name="Обычный 2 2 3 2" xfId="725"/>
    <cellStyle name="Обычный 2 2 3 3" xfId="726"/>
    <cellStyle name="Обычный 2 2 3 4" xfId="727"/>
    <cellStyle name="Обычный 2 2 3_индекс ПРБ 19 тайл" xfId="1098"/>
    <cellStyle name="Обычный 2 2 4" xfId="728"/>
    <cellStyle name="Обычный 2 2 4 2" xfId="729"/>
    <cellStyle name="Обычный 2 2 4 2 2" xfId="730"/>
    <cellStyle name="Обычный 2 2 4 2 3" xfId="731"/>
    <cellStyle name="Обычный 2 2 4 2 4" xfId="732"/>
    <cellStyle name="Обычный 2 2 4 2_индекс ПРБ 19 тайл" xfId="1099"/>
    <cellStyle name="Обычный 2 2 4 3" xfId="733"/>
    <cellStyle name="Обычный 2 2 4 4" xfId="734"/>
    <cellStyle name="Обычный 2 2 4_индекс ПРБ 19 тайл" xfId="1100"/>
    <cellStyle name="Обычный 2 2 5" xfId="735"/>
    <cellStyle name="Обычный 2 2 5 2" xfId="1101"/>
    <cellStyle name="Обычный 2 2 5 3" xfId="1102"/>
    <cellStyle name="Обычный 2 2 6" xfId="736"/>
    <cellStyle name="Обычный 2 2 7" xfId="737"/>
    <cellStyle name="Обычный 2 2 8" xfId="1103"/>
    <cellStyle name="Обычный 2 2_Егоза" xfId="1104"/>
    <cellStyle name="Обычный 2 3" xfId="738"/>
    <cellStyle name="Обычный 2 3 2" xfId="739"/>
    <cellStyle name="Обычный 2 3 3" xfId="740"/>
    <cellStyle name="Обычный 2 3 4" xfId="741"/>
    <cellStyle name="Обычный 2 3_индекс ПРБ 19 тайл" xfId="1105"/>
    <cellStyle name="Обычный 2 4" xfId="742"/>
    <cellStyle name="Обычный 2 5" xfId="743"/>
    <cellStyle name="Обычный 2 6" xfId="744"/>
    <cellStyle name="Обычный 2 7" xfId="745"/>
    <cellStyle name="Обычный 2_4С- МФС Чистинное индекс пересчет" xfId="1106"/>
    <cellStyle name="Обычный 20" xfId="746"/>
    <cellStyle name="Обычный 200" xfId="1308"/>
    <cellStyle name="Обычный 201" xfId="1309"/>
    <cellStyle name="Обычный 202" xfId="1310"/>
    <cellStyle name="Обычный 203" xfId="1311"/>
    <cellStyle name="Обычный 204" xfId="1312"/>
    <cellStyle name="Обычный 205" xfId="1313"/>
    <cellStyle name="Обычный 206" xfId="1314"/>
    <cellStyle name="Обычный 207" xfId="1315"/>
    <cellStyle name="Обычный 208" xfId="1316"/>
    <cellStyle name="Обычный 209" xfId="1317"/>
    <cellStyle name="Обычный 21" xfId="1107"/>
    <cellStyle name="Обычный 210" xfId="1318"/>
    <cellStyle name="Обычный 211" xfId="1319"/>
    <cellStyle name="Обычный 212" xfId="1320"/>
    <cellStyle name="Обычный 213" xfId="1321"/>
    <cellStyle name="Обычный 214" xfId="1322"/>
    <cellStyle name="Обычный 215" xfId="1323"/>
    <cellStyle name="Обычный 216" xfId="1324"/>
    <cellStyle name="Обычный 217" xfId="1325"/>
    <cellStyle name="Обычный 218" xfId="1326"/>
    <cellStyle name="Обычный 219" xfId="1327"/>
    <cellStyle name="Обычный 22" xfId="1108"/>
    <cellStyle name="Обычный 220" xfId="1328"/>
    <cellStyle name="Обычный 221" xfId="1329"/>
    <cellStyle name="Обычный 222" xfId="1330"/>
    <cellStyle name="Обычный 223" xfId="1331"/>
    <cellStyle name="Обычный 224" xfId="1332"/>
    <cellStyle name="Обычный 225" xfId="1333"/>
    <cellStyle name="Обычный 226" xfId="1334"/>
    <cellStyle name="Обычный 227" xfId="1335"/>
    <cellStyle name="Обычный 228" xfId="1336"/>
    <cellStyle name="Обычный 229" xfId="1337"/>
    <cellStyle name="Обычный 23" xfId="1109"/>
    <cellStyle name="Обычный 230" xfId="1338"/>
    <cellStyle name="Обычный 231" xfId="1339"/>
    <cellStyle name="Обычный 232" xfId="1340"/>
    <cellStyle name="Обычный 233" xfId="1341"/>
    <cellStyle name="Обычный 234" xfId="1342"/>
    <cellStyle name="Обычный 235" xfId="1343"/>
    <cellStyle name="Обычный 236" xfId="1344"/>
    <cellStyle name="Обычный 237" xfId="1345"/>
    <cellStyle name="Обычный 238" xfId="1346"/>
    <cellStyle name="Обычный 239" xfId="1347"/>
    <cellStyle name="Обычный 24" xfId="1110"/>
    <cellStyle name="Обычный 240" xfId="1348"/>
    <cellStyle name="Обычный 241" xfId="1349"/>
    <cellStyle name="Обычный 242" xfId="1350"/>
    <cellStyle name="Обычный 243" xfId="1351"/>
    <cellStyle name="Обычный 244" xfId="1352"/>
    <cellStyle name="Обычный 245" xfId="1353"/>
    <cellStyle name="Обычный 246" xfId="1354"/>
    <cellStyle name="Обычный 247" xfId="1355"/>
    <cellStyle name="Обычный 248" xfId="1356"/>
    <cellStyle name="Обычный 249" xfId="1357"/>
    <cellStyle name="Обычный 25" xfId="1111"/>
    <cellStyle name="Обычный 250" xfId="1358"/>
    <cellStyle name="Обычный 251" xfId="1359"/>
    <cellStyle name="Обычный 252" xfId="1360"/>
    <cellStyle name="Обычный 253" xfId="1361"/>
    <cellStyle name="Обычный 254" xfId="1362"/>
    <cellStyle name="Обычный 255" xfId="1363"/>
    <cellStyle name="Обычный 256" xfId="1364"/>
    <cellStyle name="Обычный 257" xfId="1365"/>
    <cellStyle name="Обычный 258" xfId="1366"/>
    <cellStyle name="Обычный 259" xfId="1367"/>
    <cellStyle name="Обычный 26" xfId="1112"/>
    <cellStyle name="Обычный 260" xfId="1368"/>
    <cellStyle name="Обычный 261" xfId="1369"/>
    <cellStyle name="Обычный 262" xfId="1370"/>
    <cellStyle name="Обычный 263" xfId="1371"/>
    <cellStyle name="Обычный 264" xfId="1372"/>
    <cellStyle name="Обычный 265" xfId="1373"/>
    <cellStyle name="Обычный 266" xfId="1374"/>
    <cellStyle name="Обычный 267" xfId="1375"/>
    <cellStyle name="Обычный 268" xfId="1376"/>
    <cellStyle name="Обычный 269" xfId="1377"/>
    <cellStyle name="Обычный 27" xfId="1113"/>
    <cellStyle name="Обычный 270" xfId="1378"/>
    <cellStyle name="Обычный 271" xfId="1379"/>
    <cellStyle name="Обычный 272" xfId="1380"/>
    <cellStyle name="Обычный 273" xfId="1381"/>
    <cellStyle name="Обычный 274" xfId="1382"/>
    <cellStyle name="Обычный 275" xfId="1383"/>
    <cellStyle name="Обычный 276" xfId="1384"/>
    <cellStyle name="Обычный 277" xfId="1385"/>
    <cellStyle name="Обычный 278" xfId="1386"/>
    <cellStyle name="Обычный 279" xfId="1387"/>
    <cellStyle name="Обычный 28" xfId="1114"/>
    <cellStyle name="Обычный 280" xfId="1388"/>
    <cellStyle name="Обычный 281" xfId="1389"/>
    <cellStyle name="Обычный 282" xfId="1390"/>
    <cellStyle name="Обычный 283" xfId="1391"/>
    <cellStyle name="Обычный 284" xfId="1392"/>
    <cellStyle name="Обычный 285" xfId="1393"/>
    <cellStyle name="Обычный 286" xfId="1394"/>
    <cellStyle name="Обычный 287" xfId="1395"/>
    <cellStyle name="Обычный 288" xfId="1396"/>
    <cellStyle name="Обычный 289" xfId="1397"/>
    <cellStyle name="Обычный 29" xfId="1115"/>
    <cellStyle name="Обычный 290" xfId="1398"/>
    <cellStyle name="Обычный 291" xfId="1399"/>
    <cellStyle name="Обычный 292" xfId="1400"/>
    <cellStyle name="Обычный 293" xfId="1401"/>
    <cellStyle name="Обычный 294" xfId="1402"/>
    <cellStyle name="Обычный 295" xfId="1403"/>
    <cellStyle name="Обычный 296" xfId="1404"/>
    <cellStyle name="Обычный 297" xfId="1405"/>
    <cellStyle name="Обычный 298" xfId="1406"/>
    <cellStyle name="Обычный 299" xfId="1407"/>
    <cellStyle name="Обычный 3" xfId="747"/>
    <cellStyle name="Обычный 3 2" xfId="748"/>
    <cellStyle name="Обычный 3 2 2" xfId="749"/>
    <cellStyle name="Обычный 3 2 3" xfId="750"/>
    <cellStyle name="Обычный 3 2 4" xfId="751"/>
    <cellStyle name="Обычный 3 2_Заявка 19, 69, 54" xfId="1116"/>
    <cellStyle name="Обычный 3 3" xfId="752"/>
    <cellStyle name="Обычный 3 3 2" xfId="753"/>
    <cellStyle name="Обычный 3 3 3" xfId="754"/>
    <cellStyle name="Обычный 3 3 4" xfId="755"/>
    <cellStyle name="Обычный 3 3_Заявка 19, 69, 54" xfId="1117"/>
    <cellStyle name="Обычный 3 4" xfId="756"/>
    <cellStyle name="Обычный 3 4 2" xfId="1118"/>
    <cellStyle name="Обычный 3 4 3" xfId="1119"/>
    <cellStyle name="Обычный 3 4_Егоза" xfId="1120"/>
    <cellStyle name="Обычный 3 5" xfId="757"/>
    <cellStyle name="Обычный 3 5 2" xfId="1121"/>
    <cellStyle name="Обычный 3 5 3" xfId="1122"/>
    <cellStyle name="Обычный 3 5_Егоза" xfId="1123"/>
    <cellStyle name="Обычный 3 6" xfId="758"/>
    <cellStyle name="Обычный 3 6 2" xfId="1124"/>
    <cellStyle name="Обычный 3 6 3" xfId="1125"/>
    <cellStyle name="Обычный 3 6_Егоза" xfId="1126"/>
    <cellStyle name="Обычный 3 7" xfId="759"/>
    <cellStyle name="Обычный 3 7 2" xfId="1127"/>
    <cellStyle name="Обычный 3 7 3" xfId="1128"/>
    <cellStyle name="Обычный 3 7_Егоза" xfId="1129"/>
    <cellStyle name="Обычный 3 8" xfId="760"/>
    <cellStyle name="Обычный 3 9" xfId="761"/>
    <cellStyle name="Обычный 3_Егоза" xfId="1130"/>
    <cellStyle name="Обычный 30" xfId="1131"/>
    <cellStyle name="Обычный 300" xfId="1408"/>
    <cellStyle name="Обычный 301" xfId="1409"/>
    <cellStyle name="Обычный 302" xfId="1410"/>
    <cellStyle name="Обычный 303" xfId="1411"/>
    <cellStyle name="Обычный 304" xfId="1412"/>
    <cellStyle name="Обычный 305" xfId="1413"/>
    <cellStyle name="Обычный 306" xfId="1414"/>
    <cellStyle name="Обычный 307" xfId="1415"/>
    <cellStyle name="Обычный 308" xfId="1416"/>
    <cellStyle name="Обычный 309" xfId="1417"/>
    <cellStyle name="Обычный 31" xfId="1132"/>
    <cellStyle name="Обычный 310" xfId="1418"/>
    <cellStyle name="Обычный 311" xfId="1419"/>
    <cellStyle name="Обычный 312" xfId="1420"/>
    <cellStyle name="Обычный 313" xfId="1421"/>
    <cellStyle name="Обычный 314" xfId="1422"/>
    <cellStyle name="Обычный 315" xfId="1423"/>
    <cellStyle name="Обычный 316" xfId="1424"/>
    <cellStyle name="Обычный 317" xfId="1425"/>
    <cellStyle name="Обычный 318" xfId="1426"/>
    <cellStyle name="Обычный 319" xfId="1427"/>
    <cellStyle name="Обычный 32" xfId="1133"/>
    <cellStyle name="Обычный 320" xfId="1428"/>
    <cellStyle name="Обычный 321" xfId="1429"/>
    <cellStyle name="Обычный 322" xfId="1430"/>
    <cellStyle name="Обычный 323" xfId="1431"/>
    <cellStyle name="Обычный 324" xfId="1432"/>
    <cellStyle name="Обычный 325" xfId="1433"/>
    <cellStyle name="Обычный 326" xfId="1434"/>
    <cellStyle name="Обычный 327" xfId="1435"/>
    <cellStyle name="Обычный 328" xfId="1436"/>
    <cellStyle name="Обычный 329" xfId="1437"/>
    <cellStyle name="Обычный 33" xfId="1134"/>
    <cellStyle name="Обычный 330" xfId="1438"/>
    <cellStyle name="Обычный 331" xfId="1439"/>
    <cellStyle name="Обычный 332" xfId="1440"/>
    <cellStyle name="Обычный 333" xfId="1441"/>
    <cellStyle name="Обычный 334" xfId="1442"/>
    <cellStyle name="Обычный 335" xfId="1443"/>
    <cellStyle name="Обычный 336" xfId="1444"/>
    <cellStyle name="Обычный 337" xfId="1445"/>
    <cellStyle name="Обычный 338" xfId="1446"/>
    <cellStyle name="Обычный 339" xfId="1447"/>
    <cellStyle name="Обычный 34" xfId="1135"/>
    <cellStyle name="Обычный 340" xfId="1448"/>
    <cellStyle name="Обычный 341" xfId="1449"/>
    <cellStyle name="Обычный 342" xfId="1450"/>
    <cellStyle name="Обычный 343" xfId="1451"/>
    <cellStyle name="Обычный 344" xfId="1452"/>
    <cellStyle name="Обычный 345" xfId="1453"/>
    <cellStyle name="Обычный 346" xfId="1454"/>
    <cellStyle name="Обычный 347" xfId="1455"/>
    <cellStyle name="Обычный 348" xfId="1456"/>
    <cellStyle name="Обычный 349" xfId="1457"/>
    <cellStyle name="Обычный 35" xfId="1136"/>
    <cellStyle name="Обычный 350" xfId="1458"/>
    <cellStyle name="Обычный 351" xfId="1459"/>
    <cellStyle name="Обычный 352" xfId="1460"/>
    <cellStyle name="Обычный 353" xfId="1461"/>
    <cellStyle name="Обычный 354" xfId="1462"/>
    <cellStyle name="Обычный 355" xfId="1463"/>
    <cellStyle name="Обычный 356" xfId="1464"/>
    <cellStyle name="Обычный 357" xfId="1465"/>
    <cellStyle name="Обычный 358" xfId="1466"/>
    <cellStyle name="Обычный 359" xfId="1467"/>
    <cellStyle name="Обычный 36" xfId="1137"/>
    <cellStyle name="Обычный 360" xfId="1468"/>
    <cellStyle name="Обычный 361" xfId="1469"/>
    <cellStyle name="Обычный 362" xfId="1470"/>
    <cellStyle name="Обычный 363" xfId="1471"/>
    <cellStyle name="Обычный 364" xfId="1472"/>
    <cellStyle name="Обычный 365" xfId="1473"/>
    <cellStyle name="Обычный 366" xfId="1474"/>
    <cellStyle name="Обычный 367" xfId="1475"/>
    <cellStyle name="Обычный 368" xfId="1476"/>
    <cellStyle name="Обычный 369" xfId="1477"/>
    <cellStyle name="Обычный 37" xfId="1138"/>
    <cellStyle name="Обычный 370" xfId="1478"/>
    <cellStyle name="Обычный 371" xfId="1479"/>
    <cellStyle name="Обычный 372" xfId="1480"/>
    <cellStyle name="Обычный 373" xfId="1481"/>
    <cellStyle name="Обычный 374" xfId="1482"/>
    <cellStyle name="Обычный 375" xfId="1483"/>
    <cellStyle name="Обычный 376" xfId="1484"/>
    <cellStyle name="Обычный 377" xfId="1485"/>
    <cellStyle name="Обычный 378" xfId="1486"/>
    <cellStyle name="Обычный 379" xfId="1487"/>
    <cellStyle name="Обычный 38" xfId="1139"/>
    <cellStyle name="Обычный 380" xfId="1488"/>
    <cellStyle name="Обычный 381" xfId="1489"/>
    <cellStyle name="Обычный 382" xfId="1490"/>
    <cellStyle name="Обычный 383" xfId="1491"/>
    <cellStyle name="Обычный 384" xfId="1492"/>
    <cellStyle name="Обычный 385" xfId="1493"/>
    <cellStyle name="Обычный 386" xfId="1494"/>
    <cellStyle name="Обычный 387" xfId="1495"/>
    <cellStyle name="Обычный 388" xfId="1496"/>
    <cellStyle name="Обычный 389" xfId="1497"/>
    <cellStyle name="Обычный 39" xfId="1140"/>
    <cellStyle name="Обычный 390" xfId="1498"/>
    <cellStyle name="Обычный 391" xfId="1499"/>
    <cellStyle name="Обычный 392" xfId="1500"/>
    <cellStyle name="Обычный 393" xfId="1501"/>
    <cellStyle name="Обычный 394" xfId="1502"/>
    <cellStyle name="Обычный 395" xfId="1503"/>
    <cellStyle name="Обычный 396" xfId="1504"/>
    <cellStyle name="Обычный 397" xfId="1505"/>
    <cellStyle name="Обычный 398" xfId="1506"/>
    <cellStyle name="Обычный 399" xfId="1507"/>
    <cellStyle name="Обычный 4" xfId="762"/>
    <cellStyle name="Обычный 4 2" xfId="763"/>
    <cellStyle name="Обычный 4 3" xfId="764"/>
    <cellStyle name="Обычный 4 3 2" xfId="765"/>
    <cellStyle name="Обычный 4 4" xfId="1141"/>
    <cellStyle name="Обычный 40" xfId="1142"/>
    <cellStyle name="Обычный 400" xfId="1508"/>
    <cellStyle name="Обычный 401" xfId="1509"/>
    <cellStyle name="Обычный 402" xfId="1510"/>
    <cellStyle name="Обычный 403" xfId="1511"/>
    <cellStyle name="Обычный 404" xfId="1512"/>
    <cellStyle name="Обычный 405" xfId="1513"/>
    <cellStyle name="Обычный 406" xfId="1514"/>
    <cellStyle name="Обычный 407" xfId="1515"/>
    <cellStyle name="Обычный 408" xfId="1516"/>
    <cellStyle name="Обычный 409" xfId="1517"/>
    <cellStyle name="Обычный 41" xfId="1143"/>
    <cellStyle name="Обычный 410" xfId="1518"/>
    <cellStyle name="Обычный 411" xfId="1519"/>
    <cellStyle name="Обычный 412" xfId="1520"/>
    <cellStyle name="Обычный 413" xfId="1521"/>
    <cellStyle name="Обычный 414" xfId="1522"/>
    <cellStyle name="Обычный 415" xfId="1523"/>
    <cellStyle name="Обычный 416" xfId="1524"/>
    <cellStyle name="Обычный 417" xfId="1525"/>
    <cellStyle name="Обычный 418" xfId="1526"/>
    <cellStyle name="Обычный 419" xfId="1527"/>
    <cellStyle name="Обычный 42" xfId="1144"/>
    <cellStyle name="Обычный 420" xfId="1528"/>
    <cellStyle name="Обычный 421" xfId="1529"/>
    <cellStyle name="Обычный 422" xfId="1530"/>
    <cellStyle name="Обычный 423" xfId="1531"/>
    <cellStyle name="Обычный 424" xfId="1532"/>
    <cellStyle name="Обычный 425" xfId="1533"/>
    <cellStyle name="Обычный 426" xfId="1534"/>
    <cellStyle name="Обычный 427" xfId="1535"/>
    <cellStyle name="Обычный 428" xfId="1536"/>
    <cellStyle name="Обычный 429" xfId="1537"/>
    <cellStyle name="Обычный 43" xfId="1145"/>
    <cellStyle name="Обычный 430" xfId="1538"/>
    <cellStyle name="Обычный 431" xfId="1539"/>
    <cellStyle name="Обычный 432" xfId="1540"/>
    <cellStyle name="Обычный 433" xfId="1541"/>
    <cellStyle name="Обычный 434" xfId="1542"/>
    <cellStyle name="Обычный 435" xfId="1543"/>
    <cellStyle name="Обычный 436" xfId="1544"/>
    <cellStyle name="Обычный 437" xfId="1545"/>
    <cellStyle name="Обычный 438" xfId="1546"/>
    <cellStyle name="Обычный 439" xfId="1547"/>
    <cellStyle name="Обычный 44" xfId="1146"/>
    <cellStyle name="Обычный 440" xfId="1548"/>
    <cellStyle name="Обычный 441" xfId="1549"/>
    <cellStyle name="Обычный 442" xfId="1550"/>
    <cellStyle name="Обычный 443" xfId="1551"/>
    <cellStyle name="Обычный 444" xfId="1552"/>
    <cellStyle name="Обычный 445" xfId="1553"/>
    <cellStyle name="Обычный 446" xfId="1554"/>
    <cellStyle name="Обычный 447" xfId="1555"/>
    <cellStyle name="Обычный 448" xfId="1556"/>
    <cellStyle name="Обычный 449" xfId="1557"/>
    <cellStyle name="Обычный 45" xfId="1147"/>
    <cellStyle name="Обычный 450" xfId="1558"/>
    <cellStyle name="Обычный 451" xfId="1564"/>
    <cellStyle name="Обычный 452" xfId="1565"/>
    <cellStyle name="Обычный 453" xfId="1566"/>
    <cellStyle name="Обычный 454" xfId="1567"/>
    <cellStyle name="Обычный 455" xfId="1568"/>
    <cellStyle name="Обычный 456" xfId="1569"/>
    <cellStyle name="Обычный 457" xfId="1570"/>
    <cellStyle name="Обычный 458" xfId="1571"/>
    <cellStyle name="Обычный 459" xfId="1572"/>
    <cellStyle name="Обычный 46" xfId="1148"/>
    <cellStyle name="Обычный 47" xfId="1149"/>
    <cellStyle name="Обычный 48" xfId="1150"/>
    <cellStyle name="Обычный 49" xfId="1151"/>
    <cellStyle name="Обычный 5" xfId="893"/>
    <cellStyle name="Обычный 50" xfId="1152"/>
    <cellStyle name="Обычный 51" xfId="1153"/>
    <cellStyle name="Обычный 52" xfId="1154"/>
    <cellStyle name="Обычный 53" xfId="1155"/>
    <cellStyle name="Обычный 54" xfId="1156"/>
    <cellStyle name="Обычный 55" xfId="1157"/>
    <cellStyle name="Обычный 56" xfId="1158"/>
    <cellStyle name="Обычный 57" xfId="1159"/>
    <cellStyle name="Обычный 58" xfId="1160"/>
    <cellStyle name="Обычный 59" xfId="1161"/>
    <cellStyle name="Обычный 6" xfId="766"/>
    <cellStyle name="Обычный 6 2" xfId="767"/>
    <cellStyle name="Обычный 6 3" xfId="768"/>
    <cellStyle name="Обычный 6 4" xfId="769"/>
    <cellStyle name="Обычный 6 5" xfId="770"/>
    <cellStyle name="Обычный 6 6" xfId="771"/>
    <cellStyle name="Обычный 6_Баграс 2" xfId="1162"/>
    <cellStyle name="Обычный 60" xfId="1163"/>
    <cellStyle name="Обычный 61" xfId="1164"/>
    <cellStyle name="Обычный 62" xfId="1165"/>
    <cellStyle name="Обычный 63" xfId="1166"/>
    <cellStyle name="Обычный 64" xfId="1167"/>
    <cellStyle name="Обычный 65" xfId="1168"/>
    <cellStyle name="Обычный 66" xfId="1169"/>
    <cellStyle name="Обычный 67" xfId="1170"/>
    <cellStyle name="Обычный 68" xfId="1171"/>
    <cellStyle name="Обычный 69" xfId="1172"/>
    <cellStyle name="Обычный 7" xfId="772"/>
    <cellStyle name="Обычный 70" xfId="1173"/>
    <cellStyle name="Обычный 71" xfId="1183"/>
    <cellStyle name="Обычный 72" xfId="1184"/>
    <cellStyle name="Обычный 73" xfId="1185"/>
    <cellStyle name="Обычный 74" xfId="1186"/>
    <cellStyle name="Обычный 75" xfId="1187"/>
    <cellStyle name="Обычный 76" xfId="1188"/>
    <cellStyle name="Обычный 77" xfId="1189"/>
    <cellStyle name="Обычный 78" xfId="1190"/>
    <cellStyle name="Обычный 79" xfId="1191"/>
    <cellStyle name="Обычный 8" xfId="773"/>
    <cellStyle name="Обычный 80" xfId="1192"/>
    <cellStyle name="Обычный 81" xfId="1193"/>
    <cellStyle name="Обычный 82" xfId="1194"/>
    <cellStyle name="Обычный 83" xfId="1195"/>
    <cellStyle name="Обычный 84" xfId="1196"/>
    <cellStyle name="Обычный 85" xfId="1197"/>
    <cellStyle name="Обычный 86" xfId="1198"/>
    <cellStyle name="Обычный 87" xfId="1199"/>
    <cellStyle name="Обычный 88" xfId="1200"/>
    <cellStyle name="Обычный 89" xfId="1201"/>
    <cellStyle name="Обычный 9" xfId="774"/>
    <cellStyle name="Обычный 9 2" xfId="775"/>
    <cellStyle name="Обычный 9 3" xfId="776"/>
    <cellStyle name="Обычный 9 4" xfId="777"/>
    <cellStyle name="Обычный 9 5" xfId="778"/>
    <cellStyle name="Обычный 9 6" xfId="779"/>
    <cellStyle name="Обычный 9_Баграс 2" xfId="1174"/>
    <cellStyle name="Обычный 90" xfId="1202"/>
    <cellStyle name="Обычный 91" xfId="1203"/>
    <cellStyle name="Обычный 92" xfId="1204"/>
    <cellStyle name="Обычный 93" xfId="1205"/>
    <cellStyle name="Обычный 94" xfId="1206"/>
    <cellStyle name="Обычный 95" xfId="1207"/>
    <cellStyle name="Обычный 96" xfId="1208"/>
    <cellStyle name="Обычный 97" xfId="1209"/>
    <cellStyle name="Обычный 98" xfId="1210"/>
    <cellStyle name="Обычный 99" xfId="1211"/>
    <cellStyle name="Обычный_SSR5086" xfId="1562"/>
    <cellStyle name="Обычный_Приложение 4" xfId="1559"/>
    <cellStyle name="Обычный_Расчет стоимости услуг ТЭР" xfId="1561"/>
    <cellStyle name="Обычный_рцк" xfId="1560"/>
    <cellStyle name="Обычный_РЦК2" xfId="1563"/>
    <cellStyle name="Параметр" xfId="780"/>
    <cellStyle name="ПеременныеСметы" xfId="781"/>
    <cellStyle name="Плохой" xfId="782" builtinId="27" customBuiltin="1"/>
    <cellStyle name="Плохой 2" xfId="783"/>
    <cellStyle name="Плохой 2 2" xfId="784"/>
    <cellStyle name="Плохой 2 3" xfId="785"/>
    <cellStyle name="Плохой 2 4" xfId="786"/>
    <cellStyle name="Плохой 2 5" xfId="787"/>
    <cellStyle name="Плохой 2 6" xfId="788"/>
    <cellStyle name="Плохой 3" xfId="789"/>
    <cellStyle name="Плохой 4" xfId="790"/>
    <cellStyle name="Плохой 5" xfId="791"/>
    <cellStyle name="Плохой 6" xfId="792"/>
    <cellStyle name="Плохой 7" xfId="793"/>
    <cellStyle name="ПодПодраздел" xfId="794"/>
    <cellStyle name="Подраздел" xfId="795"/>
    <cellStyle name="Пояснение" xfId="796" builtinId="53" customBuiltin="1"/>
    <cellStyle name="Пояснение 2" xfId="797"/>
    <cellStyle name="Пояснение 2 2" xfId="798"/>
    <cellStyle name="Пояснение 2 3" xfId="799"/>
    <cellStyle name="Пояснение 2 4" xfId="800"/>
    <cellStyle name="Пояснение 2 5" xfId="801"/>
    <cellStyle name="Пояснение 2 6" xfId="802"/>
    <cellStyle name="Пояснение 3" xfId="803"/>
    <cellStyle name="Пояснение 4" xfId="804"/>
    <cellStyle name="Пояснение 5" xfId="805"/>
    <cellStyle name="Пояснение 6" xfId="806"/>
    <cellStyle name="Пояснение 7" xfId="807"/>
    <cellStyle name="Примечание" xfId="808" builtinId="10" customBuiltin="1"/>
    <cellStyle name="Примечание 2" xfId="809"/>
    <cellStyle name="Примечание 2 2" xfId="810"/>
    <cellStyle name="Примечание 2 3" xfId="811"/>
    <cellStyle name="Примечание 2 4" xfId="812"/>
    <cellStyle name="Примечание 2 5" xfId="813"/>
    <cellStyle name="Примечание 2 6" xfId="814"/>
    <cellStyle name="Примечание 2_индекс ПРБ 19 тайл" xfId="1175"/>
    <cellStyle name="Примечание 3" xfId="815"/>
    <cellStyle name="Примечание 4" xfId="816"/>
    <cellStyle name="Примечание 5" xfId="817"/>
    <cellStyle name="Примечание 6" xfId="818"/>
    <cellStyle name="Примечание 7" xfId="819"/>
    <cellStyle name="Процент_PRG (2)" xfId="1176"/>
    <cellStyle name="Процентный 2" xfId="820"/>
    <cellStyle name="Процентный 3" xfId="1177"/>
    <cellStyle name="Раздел" xfId="821"/>
    <cellStyle name="РесСмета" xfId="822"/>
    <cellStyle name="СводВедРес" xfId="894"/>
    <cellStyle name="СводкаСтоимРаб" xfId="823"/>
    <cellStyle name="СводРасч" xfId="824"/>
    <cellStyle name="СводРасч 2" xfId="906"/>
    <cellStyle name="Связанная ячейка" xfId="825" builtinId="24" customBuiltin="1"/>
    <cellStyle name="Связанная ячейка 2" xfId="826"/>
    <cellStyle name="Связанная ячейка 2 2" xfId="827"/>
    <cellStyle name="Связанная ячейка 2 3" xfId="828"/>
    <cellStyle name="Связанная ячейка 2 4" xfId="829"/>
    <cellStyle name="Связанная ячейка 2 5" xfId="830"/>
    <cellStyle name="Связанная ячейка 2 6" xfId="831"/>
    <cellStyle name="Связанная ячейка 2_индекс ПРБ 19 тайл" xfId="1178"/>
    <cellStyle name="Связанная ячейка 3" xfId="832"/>
    <cellStyle name="Связанная ячейка 4" xfId="833"/>
    <cellStyle name="Связанная ячейка 5" xfId="834"/>
    <cellStyle name="Связанная ячейка 6" xfId="835"/>
    <cellStyle name="Связанная ячейка 7" xfId="836"/>
    <cellStyle name="Список ресурсов" xfId="1179"/>
    <cellStyle name="Стиль 1" xfId="837"/>
    <cellStyle name="Стиль 1 2" xfId="838"/>
    <cellStyle name="Стиль 1 3" xfId="839"/>
    <cellStyle name="Стиль 1 4" xfId="840"/>
    <cellStyle name="Стиль 1 5" xfId="841"/>
    <cellStyle name="Стиль 1 6" xfId="842"/>
    <cellStyle name="Стиль 1 7" xfId="843"/>
    <cellStyle name="Стиль 1_1310.1.17  БКНС-1 Тайл.м.м" xfId="895"/>
    <cellStyle name="Стиль_названий" xfId="1180"/>
    <cellStyle name="Строка нечётная" xfId="844"/>
    <cellStyle name="Строка чётная" xfId="845"/>
    <cellStyle name="ТЕКСТ" xfId="1181"/>
    <cellStyle name="Текст предупреждения" xfId="846" builtinId="11" customBuiltin="1"/>
    <cellStyle name="Текст предупреждения 2" xfId="847"/>
    <cellStyle name="Текст предупреждения 2 2" xfId="848"/>
    <cellStyle name="Текст предупреждения 2 3" xfId="849"/>
    <cellStyle name="Текст предупреждения 2 4" xfId="850"/>
    <cellStyle name="Текст предупреждения 2 5" xfId="851"/>
    <cellStyle name="Текст предупреждения 2 6" xfId="852"/>
    <cellStyle name="Текст предупреждения 3" xfId="853"/>
    <cellStyle name="Текст предупреждения 4" xfId="854"/>
    <cellStyle name="Текст предупреждения 5" xfId="855"/>
    <cellStyle name="Текст предупреждения 6" xfId="856"/>
    <cellStyle name="Текст предупреждения 7" xfId="857"/>
    <cellStyle name="Титул" xfId="858"/>
    <cellStyle name="Тысячи [0]_ прил.2,4" xfId="859"/>
    <cellStyle name="Тысячи_ прил.2,4" xfId="860"/>
    <cellStyle name="Финансовый" xfId="861" builtinId="3"/>
    <cellStyle name="Финансовый 2" xfId="862"/>
    <cellStyle name="Финансовый 2 2" xfId="863"/>
    <cellStyle name="Финансовый 2 3" xfId="864"/>
    <cellStyle name="Финансовый 2 4" xfId="865"/>
    <cellStyle name="Финансовый 2 5" xfId="866"/>
    <cellStyle name="Финансовый 2 6" xfId="867"/>
    <cellStyle name="Финансовый 2 7" xfId="868"/>
    <cellStyle name="Финансовый 3" xfId="869"/>
    <cellStyle name="Финансовый 4" xfId="870"/>
    <cellStyle name="Финансовый 4 2" xfId="871"/>
    <cellStyle name="Финансовый 4 3" xfId="872"/>
    <cellStyle name="Финансовый 4 4" xfId="873"/>
    <cellStyle name="Финансовый 4 5" xfId="874"/>
    <cellStyle name="Финансовый 4 6" xfId="875"/>
    <cellStyle name="Формула" xfId="876"/>
    <cellStyle name="Хвост" xfId="877"/>
    <cellStyle name="Хороший" xfId="878" builtinId="26" customBuiltin="1"/>
    <cellStyle name="Хороший 2" xfId="879"/>
    <cellStyle name="Хороший 2 2" xfId="880"/>
    <cellStyle name="Хороший 2 3" xfId="881"/>
    <cellStyle name="Хороший 2 4" xfId="882"/>
    <cellStyle name="Хороший 2 5" xfId="883"/>
    <cellStyle name="Хороший 2 6" xfId="884"/>
    <cellStyle name="Хороший 3" xfId="885"/>
    <cellStyle name="Хороший 4" xfId="886"/>
    <cellStyle name="Хороший 5" xfId="887"/>
    <cellStyle name="Хороший 6" xfId="888"/>
    <cellStyle name="Хороший 7" xfId="889"/>
    <cellStyle name="Цена" xfId="890"/>
    <cellStyle name="Ценник" xfId="896"/>
    <cellStyle name="Џђћ–…ќ’ќ›‰" xfId="1182"/>
    <cellStyle name="Экспертиза" xfId="8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65"/>
  <sheetViews>
    <sheetView zoomScale="90" zoomScaleNormal="90" workbookViewId="0">
      <pane xSplit="4" ySplit="8" topLeftCell="E11" activePane="bottomRight" state="frozen"/>
      <selection pane="topRight" activeCell="E1" sqref="E1"/>
      <selection pane="bottomLeft" activeCell="A11" sqref="A11"/>
      <selection pane="bottomRight" activeCell="E36" sqref="E36"/>
    </sheetView>
  </sheetViews>
  <sheetFormatPr defaultRowHeight="12.75" x14ac:dyDescent="0.2"/>
  <cols>
    <col min="1" max="1" width="6.5703125" style="1" customWidth="1"/>
    <col min="2" max="2" width="6" style="1" customWidth="1"/>
    <col min="3" max="3" width="42.28515625" style="1" customWidth="1"/>
    <col min="4" max="4" width="9.140625" style="1"/>
    <col min="5" max="5" width="8.42578125" style="1" customWidth="1"/>
    <col min="6" max="6" width="8.140625" style="1" customWidth="1"/>
    <col min="7" max="7" width="8.42578125" style="1" customWidth="1"/>
    <col min="8" max="8" width="11.5703125" style="1" customWidth="1"/>
    <col min="9" max="9" width="9.5703125" style="1" customWidth="1"/>
    <col min="10" max="10" width="13.85546875" style="1" customWidth="1"/>
    <col min="11" max="16384" width="9.140625" style="1"/>
  </cols>
  <sheetData>
    <row r="1" spans="1:10" x14ac:dyDescent="0.2">
      <c r="A1" s="1" t="s">
        <v>0</v>
      </c>
    </row>
    <row r="2" spans="1:10" x14ac:dyDescent="0.2">
      <c r="A2" s="1" t="s">
        <v>1</v>
      </c>
    </row>
    <row r="3" spans="1:10" x14ac:dyDescent="0.2">
      <c r="A3" s="2" t="s">
        <v>2</v>
      </c>
    </row>
    <row r="4" spans="1:10" x14ac:dyDescent="0.2">
      <c r="A4" s="2" t="s">
        <v>3</v>
      </c>
    </row>
    <row r="5" spans="1:10" ht="15" customHeight="1" x14ac:dyDescent="0.2">
      <c r="A5" s="195"/>
      <c r="B5" s="196"/>
      <c r="C5" s="194" t="s">
        <v>4</v>
      </c>
      <c r="D5" s="5"/>
      <c r="E5" s="196"/>
      <c r="F5" s="196"/>
      <c r="G5" s="3"/>
      <c r="H5" s="193" t="s">
        <v>5</v>
      </c>
      <c r="I5" s="194" t="s">
        <v>6</v>
      </c>
      <c r="J5" s="193" t="s">
        <v>7</v>
      </c>
    </row>
    <row r="6" spans="1:10" ht="110.25" customHeight="1" x14ac:dyDescent="0.2">
      <c r="A6" s="195"/>
      <c r="B6" s="196"/>
      <c r="C6" s="194"/>
      <c r="D6" s="5"/>
      <c r="E6" s="4" t="s">
        <v>8</v>
      </c>
      <c r="F6" s="4" t="s">
        <v>9</v>
      </c>
      <c r="G6" s="4" t="s">
        <v>10</v>
      </c>
      <c r="H6" s="193"/>
      <c r="I6" s="194"/>
      <c r="J6" s="193"/>
    </row>
    <row r="7" spans="1:10" x14ac:dyDescent="0.2">
      <c r="A7" s="6"/>
      <c r="B7" s="5"/>
      <c r="C7" s="7" t="s">
        <v>11</v>
      </c>
      <c r="D7" s="8" t="s">
        <v>12</v>
      </c>
      <c r="E7" s="9">
        <f>2.786+2.79+0.4+11.92+0.44+0.25+25.74+16.18+5.73+6.53+0.47+77.2+15.76+13.44+3.8+24.78+3.678+4.86+17.7</f>
        <v>234.45</v>
      </c>
      <c r="F7" s="10">
        <f>2.9+2.11+0.6+3.5207+0.97+2.09+2.79+0.48+0.69</f>
        <v>16.149999999999999</v>
      </c>
      <c r="G7" s="11">
        <f>48.96+38.6+11.32</f>
        <v>98.88</v>
      </c>
      <c r="H7" s="12">
        <f>SUM(E7:G7)</f>
        <v>349.48</v>
      </c>
      <c r="I7" s="9">
        <v>111.38</v>
      </c>
      <c r="J7" s="13">
        <f>H7*I7</f>
        <v>38925.08</v>
      </c>
    </row>
    <row r="8" spans="1:10" x14ac:dyDescent="0.2">
      <c r="A8" s="6"/>
      <c r="B8" s="5"/>
      <c r="C8" s="14"/>
      <c r="D8" s="8"/>
      <c r="E8" s="9"/>
      <c r="F8" s="10"/>
      <c r="G8" s="11"/>
      <c r="H8" s="12"/>
      <c r="I8" s="9"/>
      <c r="J8" s="15"/>
    </row>
    <row r="9" spans="1:10" x14ac:dyDescent="0.2">
      <c r="A9" s="6"/>
      <c r="B9" s="5"/>
      <c r="C9" s="16" t="s">
        <v>13</v>
      </c>
      <c r="D9" s="8"/>
      <c r="E9" s="9"/>
      <c r="F9" s="10"/>
      <c r="G9" s="9"/>
      <c r="H9" s="12"/>
      <c r="I9" s="9"/>
      <c r="J9" s="15"/>
    </row>
    <row r="10" spans="1:10" x14ac:dyDescent="0.2">
      <c r="A10" s="6"/>
      <c r="B10" s="5"/>
      <c r="C10" s="17" t="s">
        <v>14</v>
      </c>
      <c r="D10" s="8" t="s">
        <v>15</v>
      </c>
      <c r="E10" s="9">
        <f>0.21+0.12+0.24+1.32+0.09+0.03+5.08+0.168+0.04+0.02</f>
        <v>7.32</v>
      </c>
      <c r="F10" s="10">
        <f>0.49+0.09+0.0054+0.09+0.28</f>
        <v>0.96</v>
      </c>
      <c r="G10" s="9"/>
      <c r="H10" s="12">
        <f t="shared" ref="H10:H51" si="0">SUM(E10:G10)</f>
        <v>8.2799999999999994</v>
      </c>
      <c r="I10" s="9">
        <v>620</v>
      </c>
      <c r="J10" s="18">
        <f t="shared" ref="J10:J51" si="1">H10*I10</f>
        <v>5133.6000000000004</v>
      </c>
    </row>
    <row r="11" spans="1:10" x14ac:dyDescent="0.2">
      <c r="A11" s="6"/>
      <c r="B11" s="5"/>
      <c r="C11" s="17" t="s">
        <v>16</v>
      </c>
      <c r="D11" s="8" t="s">
        <v>15</v>
      </c>
      <c r="E11" s="9"/>
      <c r="F11" s="10"/>
      <c r="G11" s="9">
        <f>1.856+2.54</f>
        <v>4.4000000000000004</v>
      </c>
      <c r="H11" s="12">
        <f t="shared" si="0"/>
        <v>4.4000000000000004</v>
      </c>
      <c r="I11" s="9">
        <v>550</v>
      </c>
      <c r="J11" s="18">
        <f t="shared" si="1"/>
        <v>2420</v>
      </c>
    </row>
    <row r="12" spans="1:10" x14ac:dyDescent="0.2">
      <c r="A12" s="6"/>
      <c r="B12" s="5"/>
      <c r="C12" s="17" t="s">
        <v>17</v>
      </c>
      <c r="D12" s="8" t="s">
        <v>15</v>
      </c>
      <c r="E12" s="9">
        <f>5.06</f>
        <v>5.0599999999999996</v>
      </c>
      <c r="F12" s="10"/>
      <c r="G12" s="9"/>
      <c r="H12" s="12">
        <f t="shared" si="0"/>
        <v>5.0599999999999996</v>
      </c>
      <c r="I12" s="9">
        <v>35</v>
      </c>
      <c r="J12" s="18">
        <f t="shared" si="1"/>
        <v>177.1</v>
      </c>
    </row>
    <row r="13" spans="1:10" x14ac:dyDescent="0.2">
      <c r="A13" s="6"/>
      <c r="B13" s="5"/>
      <c r="C13" s="17" t="s">
        <v>18</v>
      </c>
      <c r="D13" s="8" t="s">
        <v>15</v>
      </c>
      <c r="E13" s="9">
        <f>0.48</f>
        <v>0.48</v>
      </c>
      <c r="F13" s="10">
        <f>0.36+0.0248</f>
        <v>0.38</v>
      </c>
      <c r="G13" s="9"/>
      <c r="H13" s="12">
        <f t="shared" si="0"/>
        <v>0.86</v>
      </c>
      <c r="I13" s="9">
        <v>11</v>
      </c>
      <c r="J13" s="18">
        <f t="shared" si="1"/>
        <v>9.4600000000000009</v>
      </c>
    </row>
    <row r="14" spans="1:10" x14ac:dyDescent="0.2">
      <c r="A14" s="6"/>
      <c r="B14" s="5"/>
      <c r="C14" s="17" t="s">
        <v>19</v>
      </c>
      <c r="D14" s="8" t="s">
        <v>15</v>
      </c>
      <c r="E14" s="9"/>
      <c r="F14" s="10">
        <f>0.0088+0.02</f>
        <v>0.03</v>
      </c>
      <c r="G14" s="9"/>
      <c r="H14" s="12">
        <f t="shared" si="0"/>
        <v>0.03</v>
      </c>
      <c r="I14" s="9">
        <v>20.6</v>
      </c>
      <c r="J14" s="18">
        <f t="shared" si="1"/>
        <v>0.62</v>
      </c>
    </row>
    <row r="15" spans="1:10" x14ac:dyDescent="0.2">
      <c r="A15" s="6"/>
      <c r="B15" s="5"/>
      <c r="C15" s="7" t="s">
        <v>20</v>
      </c>
      <c r="D15" s="8" t="s">
        <v>15</v>
      </c>
      <c r="E15" s="9"/>
      <c r="F15" s="10"/>
      <c r="G15" s="9"/>
      <c r="H15" s="19">
        <f t="shared" si="0"/>
        <v>0</v>
      </c>
      <c r="I15" s="9">
        <v>770</v>
      </c>
      <c r="J15" s="18">
        <f t="shared" si="1"/>
        <v>0</v>
      </c>
    </row>
    <row r="16" spans="1:10" x14ac:dyDescent="0.2">
      <c r="A16" s="6"/>
      <c r="B16" s="5"/>
      <c r="C16" s="7" t="s">
        <v>21</v>
      </c>
      <c r="D16" s="8" t="s">
        <v>15</v>
      </c>
      <c r="E16" s="20"/>
      <c r="F16" s="21"/>
      <c r="G16" s="9"/>
      <c r="H16" s="12">
        <f t="shared" si="0"/>
        <v>0</v>
      </c>
      <c r="I16" s="9">
        <v>600</v>
      </c>
      <c r="J16" s="18">
        <f t="shared" si="1"/>
        <v>0</v>
      </c>
    </row>
    <row r="17" spans="1:10" x14ac:dyDescent="0.2">
      <c r="A17" s="6"/>
      <c r="B17" s="5"/>
      <c r="C17" s="7" t="s">
        <v>22</v>
      </c>
      <c r="D17" s="8" t="s">
        <v>15</v>
      </c>
      <c r="E17" s="20"/>
      <c r="F17" s="21"/>
      <c r="G17" s="9"/>
      <c r="H17" s="22">
        <f t="shared" si="0"/>
        <v>0</v>
      </c>
      <c r="I17" s="9">
        <v>480</v>
      </c>
      <c r="J17" s="18">
        <f t="shared" si="1"/>
        <v>0</v>
      </c>
    </row>
    <row r="18" spans="1:10" x14ac:dyDescent="0.2">
      <c r="A18" s="6"/>
      <c r="B18" s="5"/>
      <c r="C18" s="7" t="s">
        <v>23</v>
      </c>
      <c r="D18" s="8" t="s">
        <v>15</v>
      </c>
      <c r="E18" s="20"/>
      <c r="F18" s="21"/>
      <c r="G18" s="9"/>
      <c r="H18" s="22">
        <f t="shared" si="0"/>
        <v>0</v>
      </c>
      <c r="I18" s="9">
        <v>474.5</v>
      </c>
      <c r="J18" s="18">
        <f t="shared" si="1"/>
        <v>0</v>
      </c>
    </row>
    <row r="19" spans="1:10" x14ac:dyDescent="0.2">
      <c r="A19" s="6"/>
      <c r="B19" s="5"/>
      <c r="C19" s="7" t="s">
        <v>24</v>
      </c>
      <c r="D19" s="8" t="s">
        <v>15</v>
      </c>
      <c r="E19" s="20"/>
      <c r="F19" s="21"/>
      <c r="G19" s="9"/>
      <c r="H19" s="12">
        <f t="shared" si="0"/>
        <v>0</v>
      </c>
      <c r="I19" s="9">
        <v>5</v>
      </c>
      <c r="J19" s="18">
        <f t="shared" si="1"/>
        <v>0</v>
      </c>
    </row>
    <row r="20" spans="1:10" x14ac:dyDescent="0.2">
      <c r="A20" s="6"/>
      <c r="B20" s="5"/>
      <c r="C20" s="7" t="s">
        <v>25</v>
      </c>
      <c r="D20" s="8" t="s">
        <v>15</v>
      </c>
      <c r="E20" s="20"/>
      <c r="F20" s="21"/>
      <c r="G20" s="9"/>
      <c r="H20" s="23">
        <f t="shared" si="0"/>
        <v>0</v>
      </c>
      <c r="I20" s="9">
        <v>10</v>
      </c>
      <c r="J20" s="18">
        <f t="shared" si="1"/>
        <v>0</v>
      </c>
    </row>
    <row r="21" spans="1:10" x14ac:dyDescent="0.2">
      <c r="A21" s="6"/>
      <c r="B21" s="5"/>
      <c r="C21" s="7" t="s">
        <v>26</v>
      </c>
      <c r="D21" s="8" t="s">
        <v>15</v>
      </c>
      <c r="E21" s="20"/>
      <c r="F21" s="21"/>
      <c r="G21" s="9"/>
      <c r="H21" s="24">
        <f t="shared" si="0"/>
        <v>0</v>
      </c>
      <c r="I21" s="9">
        <v>159.80000000000001</v>
      </c>
      <c r="J21" s="18">
        <f t="shared" si="1"/>
        <v>0</v>
      </c>
    </row>
    <row r="22" spans="1:10" x14ac:dyDescent="0.2">
      <c r="A22" s="6"/>
      <c r="B22" s="5"/>
      <c r="C22" s="7" t="s">
        <v>27</v>
      </c>
      <c r="D22" s="8" t="s">
        <v>15</v>
      </c>
      <c r="E22" s="20"/>
      <c r="F22" s="21"/>
      <c r="G22" s="9"/>
      <c r="H22" s="25">
        <f t="shared" si="0"/>
        <v>0</v>
      </c>
      <c r="I22" s="9">
        <v>30.59</v>
      </c>
      <c r="J22" s="18">
        <f t="shared" si="1"/>
        <v>0</v>
      </c>
    </row>
    <row r="23" spans="1:10" x14ac:dyDescent="0.2">
      <c r="A23" s="6">
        <v>30408</v>
      </c>
      <c r="B23" s="5">
        <v>30408</v>
      </c>
      <c r="C23" s="7" t="s">
        <v>28</v>
      </c>
      <c r="D23" s="8" t="s">
        <v>15</v>
      </c>
      <c r="E23" s="20">
        <f>11.84+3</f>
        <v>14.84</v>
      </c>
      <c r="F23" s="21"/>
      <c r="G23" s="9">
        <f>9.152+5.92</f>
        <v>15.07</v>
      </c>
      <c r="H23" s="12">
        <f t="shared" si="0"/>
        <v>29.91</v>
      </c>
      <c r="I23" s="9">
        <v>456.31</v>
      </c>
      <c r="J23" s="18">
        <f t="shared" si="1"/>
        <v>13648.23</v>
      </c>
    </row>
    <row r="24" spans="1:10" x14ac:dyDescent="0.2">
      <c r="A24" s="6"/>
      <c r="B24" s="5"/>
      <c r="C24" s="7" t="s">
        <v>29</v>
      </c>
      <c r="D24" s="8" t="s">
        <v>15</v>
      </c>
      <c r="E24" s="20"/>
      <c r="F24" s="21"/>
      <c r="G24" s="9"/>
      <c r="H24" s="19">
        <f t="shared" si="0"/>
        <v>0</v>
      </c>
      <c r="I24" s="9">
        <v>25</v>
      </c>
      <c r="J24" s="18">
        <f t="shared" si="1"/>
        <v>0</v>
      </c>
    </row>
    <row r="25" spans="1:10" x14ac:dyDescent="0.2">
      <c r="A25" s="6"/>
      <c r="B25" s="5"/>
      <c r="C25" s="26" t="s">
        <v>30</v>
      </c>
      <c r="D25" s="8" t="s">
        <v>15</v>
      </c>
      <c r="E25" s="20"/>
      <c r="F25" s="21"/>
      <c r="G25" s="9"/>
      <c r="H25" s="12">
        <f t="shared" si="0"/>
        <v>0</v>
      </c>
      <c r="I25" s="9">
        <v>8.19</v>
      </c>
      <c r="J25" s="18">
        <f t="shared" si="1"/>
        <v>0</v>
      </c>
    </row>
    <row r="26" spans="1:10" x14ac:dyDescent="0.2">
      <c r="A26" s="6"/>
      <c r="B26" s="5">
        <v>31892</v>
      </c>
      <c r="C26" s="26" t="s">
        <v>31</v>
      </c>
      <c r="D26" s="8" t="s">
        <v>15</v>
      </c>
      <c r="E26" s="20"/>
      <c r="F26" s="21"/>
      <c r="G26" s="9"/>
      <c r="H26" s="12">
        <f t="shared" si="0"/>
        <v>0</v>
      </c>
      <c r="I26" s="9"/>
      <c r="J26" s="18">
        <f t="shared" si="1"/>
        <v>0</v>
      </c>
    </row>
    <row r="27" spans="1:10" x14ac:dyDescent="0.2">
      <c r="A27" s="6"/>
      <c r="B27" s="5"/>
      <c r="C27" s="7" t="s">
        <v>32</v>
      </c>
      <c r="D27" s="8" t="s">
        <v>15</v>
      </c>
      <c r="E27" s="20"/>
      <c r="F27" s="21"/>
      <c r="G27" s="9"/>
      <c r="H27" s="12">
        <f t="shared" si="0"/>
        <v>0</v>
      </c>
      <c r="I27" s="9">
        <v>200</v>
      </c>
      <c r="J27" s="18">
        <f t="shared" si="1"/>
        <v>0</v>
      </c>
    </row>
    <row r="28" spans="1:10" x14ac:dyDescent="0.2">
      <c r="A28" s="6"/>
      <c r="B28" s="5"/>
      <c r="C28" s="7" t="s">
        <v>33</v>
      </c>
      <c r="D28" s="8" t="s">
        <v>15</v>
      </c>
      <c r="E28" s="20"/>
      <c r="F28" s="21">
        <f>0.28+0.1+0.12</f>
        <v>0.5</v>
      </c>
      <c r="G28" s="9"/>
      <c r="H28" s="12">
        <f t="shared" si="0"/>
        <v>0.5</v>
      </c>
      <c r="I28" s="9">
        <v>17.48</v>
      </c>
      <c r="J28" s="18">
        <f t="shared" si="1"/>
        <v>8.74</v>
      </c>
    </row>
    <row r="29" spans="1:10" x14ac:dyDescent="0.2">
      <c r="A29" s="6"/>
      <c r="B29" s="5"/>
      <c r="C29" s="7" t="s">
        <v>34</v>
      </c>
      <c r="D29" s="8" t="s">
        <v>15</v>
      </c>
      <c r="E29" s="20"/>
      <c r="F29" s="21"/>
      <c r="G29" s="9"/>
      <c r="H29" s="12">
        <f t="shared" si="0"/>
        <v>0</v>
      </c>
      <c r="I29" s="9">
        <v>20</v>
      </c>
      <c r="J29" s="18">
        <f t="shared" si="1"/>
        <v>0</v>
      </c>
    </row>
    <row r="30" spans="1:10" x14ac:dyDescent="0.2">
      <c r="A30" s="6"/>
      <c r="B30" s="5">
        <v>31121</v>
      </c>
      <c r="C30" s="7" t="s">
        <v>35</v>
      </c>
      <c r="D30" s="8" t="s">
        <v>15</v>
      </c>
      <c r="E30" s="20"/>
      <c r="F30" s="21"/>
      <c r="G30" s="9"/>
      <c r="H30" s="12">
        <f t="shared" si="0"/>
        <v>0</v>
      </c>
      <c r="I30" s="9"/>
      <c r="J30" s="18">
        <f t="shared" si="1"/>
        <v>0</v>
      </c>
    </row>
    <row r="31" spans="1:10" x14ac:dyDescent="0.2">
      <c r="A31" s="6"/>
      <c r="B31" s="5">
        <v>30902</v>
      </c>
      <c r="C31" s="7" t="s">
        <v>36</v>
      </c>
      <c r="D31" s="8" t="s">
        <v>15</v>
      </c>
      <c r="E31" s="20">
        <f>39.6+10</f>
        <v>49.6</v>
      </c>
      <c r="F31" s="21"/>
      <c r="G31" s="9">
        <f>30.56+19.8</f>
        <v>50.36</v>
      </c>
      <c r="H31" s="12">
        <f t="shared" si="0"/>
        <v>99.96</v>
      </c>
      <c r="I31" s="9">
        <v>213.67</v>
      </c>
      <c r="J31" s="18">
        <f t="shared" si="1"/>
        <v>21358.45</v>
      </c>
    </row>
    <row r="32" spans="1:10" x14ac:dyDescent="0.2">
      <c r="A32" s="6"/>
      <c r="B32" s="5"/>
      <c r="C32" s="7" t="s">
        <v>37</v>
      </c>
      <c r="D32" s="8" t="s">
        <v>15</v>
      </c>
      <c r="E32" s="20"/>
      <c r="F32" s="21"/>
      <c r="G32" s="9"/>
      <c r="H32" s="12">
        <f t="shared" si="0"/>
        <v>0</v>
      </c>
      <c r="I32" s="9"/>
      <c r="J32" s="18">
        <f t="shared" si="1"/>
        <v>0</v>
      </c>
    </row>
    <row r="33" spans="1:10" x14ac:dyDescent="0.2">
      <c r="A33" s="6"/>
      <c r="B33" s="5">
        <v>31001</v>
      </c>
      <c r="C33" s="7" t="s">
        <v>38</v>
      </c>
      <c r="D33" s="8" t="s">
        <v>15</v>
      </c>
      <c r="E33" s="20">
        <f>5.82+0.78</f>
        <v>6.6</v>
      </c>
      <c r="F33" s="21"/>
      <c r="G33" s="9"/>
      <c r="H33" s="12">
        <f t="shared" si="0"/>
        <v>6.6</v>
      </c>
      <c r="I33" s="9"/>
      <c r="J33" s="18">
        <f t="shared" si="1"/>
        <v>0</v>
      </c>
    </row>
    <row r="34" spans="1:10" x14ac:dyDescent="0.2">
      <c r="A34" s="6"/>
      <c r="B34" s="5"/>
      <c r="C34" s="7" t="s">
        <v>39</v>
      </c>
      <c r="D34" s="8" t="s">
        <v>15</v>
      </c>
      <c r="E34" s="20">
        <f>0.24+0.14+0.88+11.22+2.848</f>
        <v>15.33</v>
      </c>
      <c r="F34" s="21"/>
      <c r="G34" s="9"/>
      <c r="H34" s="12">
        <f t="shared" si="0"/>
        <v>15.33</v>
      </c>
      <c r="I34" s="9">
        <v>520</v>
      </c>
      <c r="J34" s="18">
        <f t="shared" si="1"/>
        <v>7971.6</v>
      </c>
    </row>
    <row r="35" spans="1:10" x14ac:dyDescent="0.2">
      <c r="A35" s="6"/>
      <c r="B35" s="5"/>
      <c r="C35" s="7" t="s">
        <v>40</v>
      </c>
      <c r="D35" s="8" t="s">
        <v>15</v>
      </c>
      <c r="E35" s="20"/>
      <c r="F35" s="21"/>
      <c r="G35" s="9"/>
      <c r="H35" s="12">
        <f t="shared" si="0"/>
        <v>0</v>
      </c>
      <c r="I35" s="9">
        <v>1700</v>
      </c>
      <c r="J35" s="18">
        <f t="shared" si="1"/>
        <v>0</v>
      </c>
    </row>
    <row r="36" spans="1:10" x14ac:dyDescent="0.2">
      <c r="A36" s="6">
        <v>21102</v>
      </c>
      <c r="B36" s="5">
        <v>3</v>
      </c>
      <c r="C36" s="26" t="s">
        <v>41</v>
      </c>
      <c r="D36" s="8" t="s">
        <v>15</v>
      </c>
      <c r="E36" s="9"/>
      <c r="F36" s="10"/>
      <c r="G36" s="9"/>
      <c r="H36" s="12">
        <f t="shared" si="0"/>
        <v>0</v>
      </c>
      <c r="I36" s="27">
        <v>5.52</v>
      </c>
      <c r="J36" s="18">
        <f t="shared" si="1"/>
        <v>0</v>
      </c>
    </row>
    <row r="37" spans="1:10" x14ac:dyDescent="0.2">
      <c r="A37" s="6"/>
      <c r="B37" s="5">
        <v>4</v>
      </c>
      <c r="C37" s="7" t="s">
        <v>42</v>
      </c>
      <c r="D37" s="8" t="s">
        <v>15</v>
      </c>
      <c r="E37" s="9">
        <f>1.15</f>
        <v>1.1499999999999999</v>
      </c>
      <c r="F37" s="10">
        <f>1.12</f>
        <v>1.1200000000000001</v>
      </c>
      <c r="G37" s="9"/>
      <c r="H37" s="12">
        <f t="shared" si="0"/>
        <v>2.27</v>
      </c>
      <c r="I37" s="9">
        <v>730</v>
      </c>
      <c r="J37" s="18">
        <f t="shared" si="1"/>
        <v>1657.1</v>
      </c>
    </row>
    <row r="38" spans="1:10" x14ac:dyDescent="0.2">
      <c r="A38" s="6">
        <v>40504</v>
      </c>
      <c r="B38" s="5">
        <v>5</v>
      </c>
      <c r="C38" s="7" t="s">
        <v>43</v>
      </c>
      <c r="D38" s="8" t="s">
        <v>15</v>
      </c>
      <c r="E38" s="28">
        <f>0.28+0.36</f>
        <v>0.64</v>
      </c>
      <c r="F38" s="29">
        <f>0.21+0.54+0.0238+0.17+0.12</f>
        <v>1.0640000000000001</v>
      </c>
      <c r="G38" s="9"/>
      <c r="H38" s="12">
        <f t="shared" si="0"/>
        <v>1.7</v>
      </c>
      <c r="I38" s="9">
        <v>9</v>
      </c>
      <c r="J38" s="18">
        <f t="shared" si="1"/>
        <v>15.3</v>
      </c>
    </row>
    <row r="39" spans="1:10" x14ac:dyDescent="0.2">
      <c r="A39" s="6">
        <v>41000</v>
      </c>
      <c r="B39" s="5">
        <v>6</v>
      </c>
      <c r="C39" s="7" t="s">
        <v>44</v>
      </c>
      <c r="D39" s="8" t="s">
        <v>15</v>
      </c>
      <c r="E39" s="9"/>
      <c r="F39" s="10">
        <f>0.1272+0.37+0.1</f>
        <v>0.6</v>
      </c>
      <c r="G39" s="9"/>
      <c r="H39" s="12">
        <f t="shared" si="0"/>
        <v>0.6</v>
      </c>
      <c r="I39" s="9">
        <v>30</v>
      </c>
      <c r="J39" s="18">
        <f t="shared" si="1"/>
        <v>18</v>
      </c>
    </row>
    <row r="40" spans="1:10" x14ac:dyDescent="0.2">
      <c r="A40" s="6"/>
      <c r="B40" s="5"/>
      <c r="C40" s="7" t="s">
        <v>45</v>
      </c>
      <c r="D40" s="8" t="s">
        <v>15</v>
      </c>
      <c r="E40" s="9">
        <f>3.66</f>
        <v>3.66</v>
      </c>
      <c r="F40" s="10"/>
      <c r="G40" s="9"/>
      <c r="H40" s="12">
        <f t="shared" si="0"/>
        <v>3.66</v>
      </c>
      <c r="I40" s="9">
        <v>848.84</v>
      </c>
      <c r="J40" s="18">
        <f t="shared" si="1"/>
        <v>3106.75</v>
      </c>
    </row>
    <row r="41" spans="1:10" x14ac:dyDescent="0.2">
      <c r="A41" s="6">
        <v>30204</v>
      </c>
      <c r="B41" s="6">
        <v>30204</v>
      </c>
      <c r="C41" s="7" t="s">
        <v>46</v>
      </c>
      <c r="D41" s="8" t="s">
        <v>15</v>
      </c>
      <c r="E41" s="9"/>
      <c r="F41" s="10"/>
      <c r="G41" s="9"/>
      <c r="H41" s="12">
        <f t="shared" si="0"/>
        <v>0</v>
      </c>
      <c r="I41" s="9">
        <v>6</v>
      </c>
      <c r="J41" s="18">
        <f t="shared" si="1"/>
        <v>0</v>
      </c>
    </row>
    <row r="42" spans="1:10" x14ac:dyDescent="0.2">
      <c r="A42" s="6"/>
      <c r="B42" s="5">
        <v>30203</v>
      </c>
      <c r="C42" s="7" t="s">
        <v>47</v>
      </c>
      <c r="D42" s="8" t="s">
        <v>15</v>
      </c>
      <c r="E42" s="9">
        <f>11.84+3</f>
        <v>14.84</v>
      </c>
      <c r="F42" s="10"/>
      <c r="G42" s="9">
        <f>9.152+5.92</f>
        <v>15.07</v>
      </c>
      <c r="H42" s="12">
        <f t="shared" si="0"/>
        <v>29.91</v>
      </c>
      <c r="I42" s="9">
        <v>10</v>
      </c>
      <c r="J42" s="18">
        <f t="shared" si="1"/>
        <v>299.10000000000002</v>
      </c>
    </row>
    <row r="43" spans="1:10" x14ac:dyDescent="0.2">
      <c r="A43" s="6"/>
      <c r="B43" s="5"/>
      <c r="C43" s="7" t="s">
        <v>48</v>
      </c>
      <c r="D43" s="8" t="s">
        <v>15</v>
      </c>
      <c r="E43" s="9"/>
      <c r="F43" s="10"/>
      <c r="G43" s="9"/>
      <c r="H43" s="12">
        <f t="shared" si="0"/>
        <v>0</v>
      </c>
      <c r="I43" s="9">
        <v>580</v>
      </c>
      <c r="J43" s="18">
        <f t="shared" si="1"/>
        <v>0</v>
      </c>
    </row>
    <row r="44" spans="1:10" x14ac:dyDescent="0.2">
      <c r="A44" s="6"/>
      <c r="B44" s="5"/>
      <c r="C44" s="7" t="s">
        <v>49</v>
      </c>
      <c r="D44" s="8" t="s">
        <v>15</v>
      </c>
      <c r="E44" s="9"/>
      <c r="F44" s="10"/>
      <c r="G44" s="9"/>
      <c r="H44" s="12">
        <f t="shared" si="0"/>
        <v>0</v>
      </c>
      <c r="I44" s="9">
        <v>540</v>
      </c>
      <c r="J44" s="18">
        <f t="shared" si="1"/>
        <v>0</v>
      </c>
    </row>
    <row r="45" spans="1:10" x14ac:dyDescent="0.2">
      <c r="A45" s="6"/>
      <c r="B45" s="5">
        <v>160402</v>
      </c>
      <c r="C45" s="30" t="s">
        <v>50</v>
      </c>
      <c r="D45" s="8" t="s">
        <v>15</v>
      </c>
      <c r="E45" s="9">
        <f>1.86</f>
        <v>1.86</v>
      </c>
      <c r="F45" s="10"/>
      <c r="G45" s="9"/>
      <c r="H45" s="12">
        <f t="shared" si="0"/>
        <v>1.86</v>
      </c>
      <c r="I45" s="9">
        <v>540</v>
      </c>
      <c r="J45" s="18">
        <f t="shared" si="1"/>
        <v>1004.4</v>
      </c>
    </row>
    <row r="46" spans="1:10" x14ac:dyDescent="0.2">
      <c r="A46" s="6">
        <v>40202</v>
      </c>
      <c r="B46" s="5"/>
      <c r="C46" s="30" t="s">
        <v>51</v>
      </c>
      <c r="D46" s="8" t="s">
        <v>15</v>
      </c>
      <c r="E46" s="9">
        <f>1.25+0.168+1.14</f>
        <v>2.56</v>
      </c>
      <c r="F46" s="10">
        <f>0.95</f>
        <v>0.95</v>
      </c>
      <c r="G46" s="9"/>
      <c r="H46" s="12">
        <f t="shared" si="0"/>
        <v>3.51</v>
      </c>
      <c r="I46" s="9">
        <v>70</v>
      </c>
      <c r="J46" s="18">
        <f t="shared" si="1"/>
        <v>245.7</v>
      </c>
    </row>
    <row r="47" spans="1:10" x14ac:dyDescent="0.2">
      <c r="A47" s="6">
        <v>150202</v>
      </c>
      <c r="B47" s="5">
        <v>10</v>
      </c>
      <c r="C47" s="30" t="s">
        <v>52</v>
      </c>
      <c r="D47" s="8" t="s">
        <v>15</v>
      </c>
      <c r="E47" s="9"/>
      <c r="F47" s="10"/>
      <c r="G47" s="9"/>
      <c r="H47" s="12">
        <f t="shared" si="0"/>
        <v>0</v>
      </c>
      <c r="I47" s="9">
        <v>594.36</v>
      </c>
      <c r="J47" s="18">
        <f t="shared" si="1"/>
        <v>0</v>
      </c>
    </row>
    <row r="48" spans="1:10" x14ac:dyDescent="0.2">
      <c r="A48" s="6">
        <v>150702</v>
      </c>
      <c r="B48" s="6">
        <v>150702</v>
      </c>
      <c r="C48" s="7" t="s">
        <v>53</v>
      </c>
      <c r="D48" s="8" t="s">
        <v>15</v>
      </c>
      <c r="E48" s="31"/>
      <c r="F48" s="31"/>
      <c r="G48" s="9"/>
      <c r="H48" s="12">
        <f t="shared" si="0"/>
        <v>0</v>
      </c>
      <c r="I48" s="9">
        <v>730</v>
      </c>
      <c r="J48" s="18">
        <f t="shared" si="1"/>
        <v>0</v>
      </c>
    </row>
    <row r="49" spans="1:10" x14ac:dyDescent="0.2">
      <c r="A49" s="6"/>
      <c r="B49" s="5"/>
      <c r="C49" s="7" t="s">
        <v>54</v>
      </c>
      <c r="D49" s="8" t="s">
        <v>15</v>
      </c>
      <c r="E49" s="32"/>
      <c r="F49" s="33"/>
      <c r="G49" s="9"/>
      <c r="H49" s="12">
        <f t="shared" si="0"/>
        <v>0</v>
      </c>
      <c r="I49" s="9">
        <v>21</v>
      </c>
      <c r="J49" s="18">
        <f t="shared" si="1"/>
        <v>0</v>
      </c>
    </row>
    <row r="50" spans="1:10" x14ac:dyDescent="0.2">
      <c r="A50" s="1">
        <v>151600</v>
      </c>
      <c r="B50" s="34">
        <v>17</v>
      </c>
      <c r="C50" s="35" t="s">
        <v>55</v>
      </c>
      <c r="D50" s="8" t="s">
        <v>15</v>
      </c>
      <c r="E50" s="32">
        <f>0.324</f>
        <v>0.32</v>
      </c>
      <c r="F50" s="31"/>
      <c r="G50" s="9"/>
      <c r="H50" s="12">
        <f t="shared" si="0"/>
        <v>0.32</v>
      </c>
      <c r="I50" s="32"/>
      <c r="J50" s="18">
        <f t="shared" si="1"/>
        <v>0</v>
      </c>
    </row>
    <row r="51" spans="1:10" x14ac:dyDescent="0.2">
      <c r="A51" s="6">
        <v>150111</v>
      </c>
      <c r="B51" s="34">
        <v>18</v>
      </c>
      <c r="C51" s="35" t="s">
        <v>56</v>
      </c>
      <c r="D51" s="8" t="s">
        <v>15</v>
      </c>
      <c r="E51" s="36"/>
      <c r="F51" s="37"/>
      <c r="G51" s="38"/>
      <c r="H51" s="12">
        <f t="shared" si="0"/>
        <v>0</v>
      </c>
      <c r="I51" s="39">
        <v>600</v>
      </c>
      <c r="J51" s="18">
        <f t="shared" si="1"/>
        <v>0</v>
      </c>
    </row>
    <row r="52" spans="1:10" x14ac:dyDescent="0.2">
      <c r="G52" s="40"/>
      <c r="H52" s="41"/>
      <c r="J52" s="42">
        <f>SUM(J10:J51)</f>
        <v>57074</v>
      </c>
    </row>
    <row r="53" spans="1:10" x14ac:dyDescent="0.2">
      <c r="C53" s="1" t="s">
        <v>57</v>
      </c>
      <c r="G53" s="40"/>
      <c r="J53" s="41">
        <v>212220.75</v>
      </c>
    </row>
    <row r="54" spans="1:10" x14ac:dyDescent="0.2">
      <c r="C54" s="1" t="s">
        <v>58</v>
      </c>
      <c r="G54" s="40"/>
      <c r="J54" s="41">
        <v>193140.63</v>
      </c>
    </row>
    <row r="55" spans="1:10" x14ac:dyDescent="0.2">
      <c r="C55" s="2" t="s">
        <v>59</v>
      </c>
      <c r="G55" s="40"/>
      <c r="J55" s="43">
        <f>J7+J52+J53+J54</f>
        <v>501360.46</v>
      </c>
    </row>
    <row r="56" spans="1:10" x14ac:dyDescent="0.2">
      <c r="C56" s="1" t="s">
        <v>60</v>
      </c>
      <c r="J56" s="44">
        <f>J7*0.8949*0.94</f>
        <v>32744.01</v>
      </c>
    </row>
    <row r="57" spans="1:10" x14ac:dyDescent="0.2">
      <c r="C57" s="1" t="s">
        <v>61</v>
      </c>
      <c r="J57" s="44">
        <f>J7*0.5</f>
        <v>19462.54</v>
      </c>
    </row>
    <row r="58" spans="1:10" x14ac:dyDescent="0.2">
      <c r="C58" s="2" t="s">
        <v>59</v>
      </c>
      <c r="J58" s="43">
        <f>J55+J56+J57</f>
        <v>553567.01</v>
      </c>
    </row>
    <row r="59" spans="1:10" x14ac:dyDescent="0.2">
      <c r="C59" s="1" t="s">
        <v>62</v>
      </c>
      <c r="J59" s="44">
        <f>J58*0.0635</f>
        <v>35151.51</v>
      </c>
    </row>
    <row r="60" spans="1:10" x14ac:dyDescent="0.2">
      <c r="C60" s="1" t="s">
        <v>63</v>
      </c>
      <c r="J60" s="44">
        <f>J58*0.015</f>
        <v>8303.51</v>
      </c>
    </row>
    <row r="61" spans="1:10" x14ac:dyDescent="0.2">
      <c r="C61" s="2" t="s">
        <v>64</v>
      </c>
      <c r="J61" s="43">
        <f>J58+J59+J60</f>
        <v>597022.03</v>
      </c>
    </row>
    <row r="63" spans="1:10" x14ac:dyDescent="0.2">
      <c r="C63" s="2" t="s">
        <v>65</v>
      </c>
      <c r="J63" s="45">
        <v>1156263.3600000001</v>
      </c>
    </row>
    <row r="65" spans="3:10" x14ac:dyDescent="0.2">
      <c r="C65" s="2" t="s">
        <v>66</v>
      </c>
      <c r="J65" s="46">
        <f>J61/J63</f>
        <v>0.51600000000000001</v>
      </c>
    </row>
  </sheetData>
  <mergeCells count="7">
    <mergeCell ref="H5:H6"/>
    <mergeCell ref="I5:I6"/>
    <mergeCell ref="J5:J6"/>
    <mergeCell ref="A5:A6"/>
    <mergeCell ref="B5:B6"/>
    <mergeCell ref="C5:C6"/>
    <mergeCell ref="E5:F5"/>
  </mergeCells>
  <phoneticPr fontId="18" type="noConversion"/>
  <pageMargins left="0" right="0" top="0.19652777777777777" bottom="0" header="0.51180555555555562" footer="0.51180555555555562"/>
  <pageSetup paperSize="9" scale="75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6"/>
  <sheetViews>
    <sheetView showGridLines="0" tabSelected="1" view="pageBreakPreview" zoomScale="70" zoomScaleNormal="70" zoomScaleSheetLayoutView="70" workbookViewId="0">
      <selection activeCell="O48" sqref="O48"/>
    </sheetView>
  </sheetViews>
  <sheetFormatPr defaultColWidth="8.85546875" defaultRowHeight="12.75" x14ac:dyDescent="0.2"/>
  <cols>
    <col min="1" max="1" width="3" style="48" customWidth="1"/>
    <col min="2" max="2" width="7.28515625" style="48" customWidth="1"/>
    <col min="3" max="3" width="76.42578125" style="48" customWidth="1"/>
    <col min="4" max="4" width="7" style="48" hidden="1" customWidth="1"/>
    <col min="5" max="5" width="12.5703125" style="48" customWidth="1"/>
    <col min="6" max="6" width="11.7109375" style="48" customWidth="1"/>
    <col min="7" max="8" width="11.7109375" style="48" hidden="1" customWidth="1"/>
    <col min="9" max="9" width="13.7109375" style="48" hidden="1" customWidth="1"/>
    <col min="10" max="10" width="11.7109375" style="48" hidden="1" customWidth="1"/>
    <col min="11" max="12" width="11.7109375" style="48" customWidth="1"/>
    <col min="13" max="13" width="30.140625" style="48" hidden="1" customWidth="1"/>
    <col min="14" max="15" width="11.7109375" style="48" customWidth="1"/>
    <col min="16" max="16" width="20.140625" style="48" customWidth="1"/>
    <col min="17" max="17" width="14.42578125" style="48" customWidth="1"/>
    <col min="18" max="18" width="11.7109375" style="48" customWidth="1"/>
    <col min="19" max="19" width="16.5703125" style="48" customWidth="1"/>
    <col min="20" max="21" width="11.7109375" style="48" customWidth="1"/>
    <col min="22" max="22" width="10.140625" style="48" bestFit="1" customWidth="1"/>
    <col min="23" max="16384" width="8.85546875" style="48"/>
  </cols>
  <sheetData>
    <row r="1" spans="1:21" ht="15.75" x14ac:dyDescent="0.25">
      <c r="A1" s="47"/>
      <c r="B1" s="47"/>
      <c r="R1" s="222" t="s">
        <v>70</v>
      </c>
      <c r="S1" s="222"/>
    </row>
    <row r="2" spans="1:21" x14ac:dyDescent="0.2">
      <c r="C2" s="223" t="s">
        <v>71</v>
      </c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49"/>
      <c r="R2" s="49"/>
      <c r="S2" s="49"/>
      <c r="T2" s="49"/>
      <c r="U2" s="49"/>
    </row>
    <row r="3" spans="1:21" ht="13.5" thickBot="1" x14ac:dyDescent="0.25"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 t="s">
        <v>72</v>
      </c>
      <c r="T3" s="49"/>
      <c r="U3" s="49"/>
    </row>
    <row r="4" spans="1:21" ht="12.75" customHeight="1" x14ac:dyDescent="0.2">
      <c r="A4" s="224" t="s">
        <v>73</v>
      </c>
      <c r="B4" s="225"/>
      <c r="C4" s="230" t="s">
        <v>74</v>
      </c>
      <c r="D4" s="225" t="s">
        <v>75</v>
      </c>
      <c r="E4" s="233" t="s">
        <v>76</v>
      </c>
      <c r="F4" s="234"/>
      <c r="G4" s="234"/>
      <c r="H4" s="234"/>
      <c r="I4" s="234"/>
      <c r="J4" s="234"/>
      <c r="K4" s="234"/>
      <c r="L4" s="234"/>
      <c r="M4" s="234"/>
      <c r="N4" s="235"/>
      <c r="O4" s="62"/>
      <c r="P4" s="233" t="s">
        <v>77</v>
      </c>
      <c r="Q4" s="234"/>
      <c r="R4" s="234"/>
      <c r="S4" s="236"/>
    </row>
    <row r="5" spans="1:21" ht="12.75" customHeight="1" x14ac:dyDescent="0.2">
      <c r="A5" s="226"/>
      <c r="B5" s="227"/>
      <c r="C5" s="231"/>
      <c r="D5" s="227"/>
      <c r="E5" s="237" t="s">
        <v>78</v>
      </c>
      <c r="F5" s="239" t="s">
        <v>79</v>
      </c>
      <c r="G5" s="240"/>
      <c r="H5" s="240"/>
      <c r="I5" s="240"/>
      <c r="J5" s="240"/>
      <c r="K5" s="240"/>
      <c r="L5" s="240"/>
      <c r="M5" s="240"/>
      <c r="N5" s="241"/>
      <c r="O5" s="63"/>
      <c r="P5" s="242" t="s">
        <v>80</v>
      </c>
      <c r="Q5" s="263" t="s">
        <v>68</v>
      </c>
      <c r="R5" s="263" t="s">
        <v>69</v>
      </c>
      <c r="S5" s="266" t="s">
        <v>81</v>
      </c>
    </row>
    <row r="6" spans="1:21" ht="15" customHeight="1" x14ac:dyDescent="0.2">
      <c r="A6" s="226"/>
      <c r="B6" s="227"/>
      <c r="C6" s="231"/>
      <c r="D6" s="227"/>
      <c r="E6" s="237"/>
      <c r="F6" s="220" t="s">
        <v>82</v>
      </c>
      <c r="G6" s="269" t="s">
        <v>83</v>
      </c>
      <c r="H6" s="269"/>
      <c r="I6" s="269"/>
      <c r="J6" s="269" t="s">
        <v>84</v>
      </c>
      <c r="K6" s="220" t="s">
        <v>68</v>
      </c>
      <c r="L6" s="220" t="s">
        <v>69</v>
      </c>
      <c r="M6" s="220" t="s">
        <v>89</v>
      </c>
      <c r="N6" s="220" t="s">
        <v>119</v>
      </c>
      <c r="O6" s="248" t="s">
        <v>120</v>
      </c>
      <c r="P6" s="243"/>
      <c r="Q6" s="264"/>
      <c r="R6" s="264"/>
      <c r="S6" s="267"/>
    </row>
    <row r="7" spans="1:21" ht="91.5" customHeight="1" thickBot="1" x14ac:dyDescent="0.25">
      <c r="A7" s="228"/>
      <c r="B7" s="229"/>
      <c r="C7" s="232"/>
      <c r="D7" s="229"/>
      <c r="E7" s="238"/>
      <c r="F7" s="221"/>
      <c r="G7" s="64" t="s">
        <v>85</v>
      </c>
      <c r="H7" s="64" t="s">
        <v>86</v>
      </c>
      <c r="I7" s="64" t="s">
        <v>121</v>
      </c>
      <c r="J7" s="270"/>
      <c r="K7" s="221"/>
      <c r="L7" s="221"/>
      <c r="M7" s="221"/>
      <c r="N7" s="221"/>
      <c r="O7" s="249"/>
      <c r="P7" s="244"/>
      <c r="Q7" s="265"/>
      <c r="R7" s="265"/>
      <c r="S7" s="268"/>
    </row>
    <row r="8" spans="1:21" ht="13.5" thickBot="1" x14ac:dyDescent="0.25">
      <c r="A8" s="250">
        <v>1</v>
      </c>
      <c r="B8" s="251"/>
      <c r="C8" s="65">
        <f>A8+1</f>
        <v>2</v>
      </c>
      <c r="D8" s="66">
        <v>3</v>
      </c>
      <c r="E8" s="67">
        <v>3</v>
      </c>
      <c r="F8" s="68">
        <v>4</v>
      </c>
      <c r="G8" s="68">
        <v>6</v>
      </c>
      <c r="H8" s="68">
        <v>7</v>
      </c>
      <c r="I8" s="68">
        <v>8</v>
      </c>
      <c r="J8" s="68">
        <v>9</v>
      </c>
      <c r="K8" s="68">
        <v>5</v>
      </c>
      <c r="L8" s="68">
        <v>6</v>
      </c>
      <c r="M8" s="68">
        <v>12</v>
      </c>
      <c r="N8" s="68">
        <v>13</v>
      </c>
      <c r="O8" s="69">
        <v>7</v>
      </c>
      <c r="P8" s="67">
        <v>8</v>
      </c>
      <c r="Q8" s="68">
        <v>9</v>
      </c>
      <c r="R8" s="68">
        <v>10</v>
      </c>
      <c r="S8" s="69">
        <v>11</v>
      </c>
    </row>
    <row r="9" spans="1:21" ht="14.25" thickBot="1" x14ac:dyDescent="0.3">
      <c r="A9" s="197" t="s">
        <v>129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9"/>
    </row>
    <row r="10" spans="1:21" ht="13.5" x14ac:dyDescent="0.2">
      <c r="A10" s="252" t="s">
        <v>87</v>
      </c>
      <c r="B10" s="253"/>
      <c r="C10" s="254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6"/>
    </row>
    <row r="11" spans="1:21" ht="14.25" thickBot="1" x14ac:dyDescent="0.3">
      <c r="A11" s="257" t="s">
        <v>88</v>
      </c>
      <c r="B11" s="258"/>
      <c r="C11" s="259"/>
      <c r="D11" s="260"/>
      <c r="E11" s="261"/>
      <c r="F11" s="261"/>
      <c r="G11" s="261"/>
      <c r="H11" s="261"/>
      <c r="I11" s="261"/>
      <c r="J11" s="261"/>
      <c r="K11" s="261"/>
      <c r="L11" s="261"/>
      <c r="M11" s="261"/>
      <c r="N11" s="261"/>
      <c r="O11" s="261"/>
      <c r="P11" s="260"/>
      <c r="Q11" s="260"/>
      <c r="R11" s="260"/>
      <c r="S11" s="262"/>
    </row>
    <row r="12" spans="1:21" x14ac:dyDescent="0.2">
      <c r="A12" s="218"/>
      <c r="B12" s="219"/>
      <c r="C12" s="70"/>
      <c r="D12" s="71"/>
      <c r="E12" s="72"/>
      <c r="F12" s="73"/>
      <c r="G12" s="73"/>
      <c r="H12" s="73"/>
      <c r="I12" s="73"/>
      <c r="J12" s="73"/>
      <c r="K12" s="73"/>
      <c r="L12" s="73"/>
      <c r="M12" s="73"/>
      <c r="N12" s="73"/>
      <c r="O12" s="74"/>
      <c r="P12" s="75"/>
      <c r="Q12" s="76"/>
      <c r="R12" s="76"/>
      <c r="S12" s="76"/>
    </row>
    <row r="13" spans="1:21" x14ac:dyDescent="0.2">
      <c r="A13" s="216"/>
      <c r="B13" s="217"/>
      <c r="C13" s="77"/>
      <c r="D13" s="78"/>
      <c r="E13" s="79"/>
      <c r="F13" s="80"/>
      <c r="G13" s="80"/>
      <c r="H13" s="80"/>
      <c r="I13" s="80"/>
      <c r="J13" s="80"/>
      <c r="K13" s="80"/>
      <c r="L13" s="80"/>
      <c r="M13" s="80"/>
      <c r="N13" s="80"/>
      <c r="O13" s="81"/>
      <c r="P13" s="82"/>
      <c r="Q13" s="83"/>
      <c r="R13" s="83"/>
      <c r="S13" s="83"/>
    </row>
    <row r="14" spans="1:21" x14ac:dyDescent="0.2">
      <c r="A14" s="216"/>
      <c r="B14" s="217"/>
      <c r="C14" s="77"/>
      <c r="D14" s="78"/>
      <c r="E14" s="79"/>
      <c r="F14" s="80"/>
      <c r="G14" s="80"/>
      <c r="H14" s="80"/>
      <c r="I14" s="80"/>
      <c r="J14" s="80"/>
      <c r="K14" s="80"/>
      <c r="L14" s="80"/>
      <c r="M14" s="80"/>
      <c r="N14" s="80"/>
      <c r="O14" s="81"/>
      <c r="P14" s="82"/>
      <c r="Q14" s="83"/>
      <c r="R14" s="83"/>
      <c r="S14" s="83"/>
    </row>
    <row r="15" spans="1:21" x14ac:dyDescent="0.2">
      <c r="A15" s="216"/>
      <c r="B15" s="217"/>
      <c r="C15" s="77"/>
      <c r="D15" s="78"/>
      <c r="E15" s="79"/>
      <c r="F15" s="80"/>
      <c r="G15" s="80"/>
      <c r="H15" s="80"/>
      <c r="I15" s="80"/>
      <c r="J15" s="80"/>
      <c r="K15" s="80"/>
      <c r="L15" s="80"/>
      <c r="M15" s="80"/>
      <c r="N15" s="80"/>
      <c r="O15" s="81"/>
      <c r="P15" s="82"/>
      <c r="Q15" s="83"/>
      <c r="R15" s="83"/>
      <c r="S15" s="83"/>
    </row>
    <row r="16" spans="1:21" x14ac:dyDescent="0.2">
      <c r="A16" s="216"/>
      <c r="B16" s="217"/>
      <c r="C16" s="77"/>
      <c r="D16" s="78"/>
      <c r="E16" s="79"/>
      <c r="F16" s="80"/>
      <c r="G16" s="80"/>
      <c r="H16" s="80"/>
      <c r="I16" s="80"/>
      <c r="J16" s="80"/>
      <c r="K16" s="80"/>
      <c r="L16" s="80"/>
      <c r="M16" s="80"/>
      <c r="N16" s="80"/>
      <c r="O16" s="81"/>
      <c r="P16" s="82"/>
      <c r="Q16" s="83"/>
      <c r="R16" s="83"/>
      <c r="S16" s="83"/>
    </row>
    <row r="17" spans="1:21" x14ac:dyDescent="0.2">
      <c r="A17" s="216"/>
      <c r="B17" s="217"/>
      <c r="C17" s="77"/>
      <c r="D17" s="78"/>
      <c r="E17" s="79"/>
      <c r="F17" s="80"/>
      <c r="G17" s="80"/>
      <c r="H17" s="80"/>
      <c r="I17" s="80"/>
      <c r="J17" s="80"/>
      <c r="K17" s="80"/>
      <c r="L17" s="80"/>
      <c r="M17" s="80"/>
      <c r="N17" s="80"/>
      <c r="O17" s="81"/>
      <c r="P17" s="82"/>
      <c r="Q17" s="83"/>
      <c r="R17" s="83"/>
      <c r="S17" s="83"/>
    </row>
    <row r="18" spans="1:21" ht="15.75" customHeight="1" thickBot="1" x14ac:dyDescent="0.25">
      <c r="A18" s="214"/>
      <c r="B18" s="215"/>
      <c r="C18" s="84"/>
      <c r="D18" s="85"/>
      <c r="E18" s="86"/>
      <c r="F18" s="87"/>
      <c r="G18" s="88"/>
      <c r="H18" s="88"/>
      <c r="I18" s="88"/>
      <c r="J18" s="88"/>
      <c r="K18" s="87"/>
      <c r="L18" s="87"/>
      <c r="M18" s="88"/>
      <c r="N18" s="87"/>
      <c r="O18" s="89"/>
      <c r="P18" s="90"/>
      <c r="Q18" s="91"/>
      <c r="R18" s="91"/>
      <c r="S18" s="92"/>
    </row>
    <row r="19" spans="1:21" ht="13.5" thickBot="1" x14ac:dyDescent="0.25">
      <c r="A19" s="210"/>
      <c r="B19" s="211"/>
      <c r="C19" s="93" t="s">
        <v>122</v>
      </c>
      <c r="D19" s="94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6"/>
      <c r="P19" s="90"/>
      <c r="Q19" s="91"/>
      <c r="R19" s="91"/>
      <c r="S19" s="92"/>
    </row>
    <row r="20" spans="1:21" x14ac:dyDescent="0.2">
      <c r="A20" s="212"/>
      <c r="B20" s="213"/>
      <c r="C20" s="97" t="s">
        <v>90</v>
      </c>
      <c r="D20" s="98"/>
      <c r="E20" s="99"/>
      <c r="F20" s="100"/>
      <c r="G20" s="100"/>
      <c r="H20" s="100"/>
      <c r="I20" s="100"/>
      <c r="J20" s="100"/>
      <c r="K20" s="100"/>
      <c r="L20" s="100"/>
      <c r="M20" s="100"/>
      <c r="N20" s="100"/>
      <c r="O20" s="101"/>
      <c r="P20" s="102"/>
      <c r="Q20" s="103"/>
      <c r="R20" s="103"/>
      <c r="S20" s="104"/>
    </row>
    <row r="21" spans="1:21" ht="13.5" x14ac:dyDescent="0.2">
      <c r="A21" s="208"/>
      <c r="B21" s="209"/>
      <c r="C21" s="105" t="s">
        <v>123</v>
      </c>
      <c r="D21" s="98"/>
      <c r="E21" s="99"/>
      <c r="F21" s="100"/>
      <c r="G21" s="100"/>
      <c r="H21" s="100"/>
      <c r="I21" s="100"/>
      <c r="J21" s="100"/>
      <c r="K21" s="100"/>
      <c r="L21" s="100"/>
      <c r="M21" s="100"/>
      <c r="N21" s="100"/>
      <c r="O21" s="101"/>
      <c r="P21" s="102"/>
      <c r="Q21" s="103"/>
      <c r="R21" s="103"/>
      <c r="S21" s="104"/>
    </row>
    <row r="22" spans="1:21" ht="13.5" x14ac:dyDescent="0.2">
      <c r="A22" s="208"/>
      <c r="B22" s="209"/>
      <c r="C22" s="106" t="s">
        <v>124</v>
      </c>
      <c r="D22" s="107"/>
      <c r="E22" s="99"/>
      <c r="F22" s="100"/>
      <c r="G22" s="100"/>
      <c r="H22" s="100"/>
      <c r="I22" s="100"/>
      <c r="J22" s="100"/>
      <c r="K22" s="100"/>
      <c r="L22" s="100"/>
      <c r="M22" s="100"/>
      <c r="N22" s="100"/>
      <c r="O22" s="101"/>
      <c r="P22" s="102"/>
      <c r="Q22" s="103"/>
      <c r="R22" s="103"/>
      <c r="S22" s="104"/>
    </row>
    <row r="23" spans="1:21" x14ac:dyDescent="0.2">
      <c r="A23" s="208"/>
      <c r="B23" s="209"/>
      <c r="C23" s="108" t="s">
        <v>91</v>
      </c>
      <c r="D23" s="109"/>
      <c r="E23" s="99"/>
      <c r="F23" s="100"/>
      <c r="G23" s="100"/>
      <c r="H23" s="100"/>
      <c r="I23" s="100"/>
      <c r="J23" s="100"/>
      <c r="K23" s="100"/>
      <c r="L23" s="100"/>
      <c r="M23" s="100"/>
      <c r="N23" s="100"/>
      <c r="O23" s="101"/>
      <c r="P23" s="102"/>
      <c r="Q23" s="103"/>
      <c r="R23" s="103"/>
      <c r="S23" s="104"/>
    </row>
    <row r="24" spans="1:21" x14ac:dyDescent="0.2">
      <c r="A24" s="208"/>
      <c r="B24" s="209"/>
      <c r="C24" s="110" t="s">
        <v>92</v>
      </c>
      <c r="D24" s="111"/>
      <c r="E24" s="99"/>
      <c r="F24" s="100"/>
      <c r="G24" s="100"/>
      <c r="H24" s="100"/>
      <c r="I24" s="100"/>
      <c r="J24" s="100"/>
      <c r="K24" s="100"/>
      <c r="L24" s="100"/>
      <c r="M24" s="100"/>
      <c r="N24" s="100"/>
      <c r="O24" s="101"/>
      <c r="P24" s="102"/>
      <c r="Q24" s="103"/>
      <c r="R24" s="103"/>
      <c r="S24" s="104"/>
    </row>
    <row r="25" spans="1:21" ht="14.25" thickBot="1" x14ac:dyDescent="0.25">
      <c r="A25" s="206"/>
      <c r="B25" s="207"/>
      <c r="C25" s="112" t="s">
        <v>93</v>
      </c>
      <c r="D25" s="113"/>
      <c r="E25" s="114"/>
      <c r="F25" s="115"/>
      <c r="G25" s="115"/>
      <c r="H25" s="115"/>
      <c r="I25" s="115"/>
      <c r="J25" s="115"/>
      <c r="K25" s="115"/>
      <c r="L25" s="115"/>
      <c r="M25" s="115"/>
      <c r="N25" s="115"/>
      <c r="O25" s="116"/>
      <c r="P25" s="117"/>
      <c r="Q25" s="118"/>
      <c r="R25" s="118"/>
      <c r="S25" s="119"/>
    </row>
    <row r="26" spans="1:21" x14ac:dyDescent="0.2">
      <c r="A26" s="200"/>
      <c r="B26" s="201"/>
      <c r="C26" s="120" t="s">
        <v>94</v>
      </c>
      <c r="D26" s="121"/>
      <c r="E26" s="122"/>
      <c r="F26" s="123"/>
      <c r="G26" s="123"/>
      <c r="H26" s="123"/>
      <c r="I26" s="123"/>
      <c r="J26" s="123"/>
      <c r="K26" s="123"/>
      <c r="L26" s="123"/>
      <c r="M26" s="123"/>
      <c r="N26" s="123"/>
      <c r="O26" s="124"/>
      <c r="P26" s="125"/>
      <c r="Q26" s="126"/>
      <c r="R26" s="126"/>
      <c r="S26" s="127"/>
    </row>
    <row r="27" spans="1:21" x14ac:dyDescent="0.2">
      <c r="A27" s="202"/>
      <c r="B27" s="203"/>
      <c r="C27" s="128" t="s">
        <v>95</v>
      </c>
      <c r="D27" s="129"/>
      <c r="E27" s="130"/>
      <c r="F27" s="131"/>
      <c r="G27" s="131"/>
      <c r="H27" s="131"/>
      <c r="I27" s="131"/>
      <c r="J27" s="131"/>
      <c r="K27" s="131"/>
      <c r="L27" s="131"/>
      <c r="M27" s="131"/>
      <c r="N27" s="131"/>
      <c r="O27" s="132"/>
      <c r="P27" s="133"/>
      <c r="Q27" s="134"/>
      <c r="R27" s="134"/>
      <c r="S27" s="135"/>
    </row>
    <row r="28" spans="1:21" ht="13.5" thickBot="1" x14ac:dyDescent="0.25">
      <c r="A28" s="204"/>
      <c r="B28" s="205"/>
      <c r="C28" s="136" t="s">
        <v>96</v>
      </c>
      <c r="D28" s="137"/>
      <c r="E28" s="138"/>
      <c r="F28" s="139"/>
      <c r="G28" s="139"/>
      <c r="H28" s="139"/>
      <c r="I28" s="139"/>
      <c r="J28" s="139"/>
      <c r="K28" s="139"/>
      <c r="L28" s="139"/>
      <c r="M28" s="139"/>
      <c r="N28" s="139"/>
      <c r="O28" s="140"/>
      <c r="P28" s="141"/>
      <c r="Q28" s="142"/>
      <c r="R28" s="142"/>
      <c r="S28" s="143"/>
    </row>
    <row r="29" spans="1:21" ht="13.5" hidden="1" customHeight="1" x14ac:dyDescent="0.2">
      <c r="A29" s="144"/>
      <c r="B29" s="145"/>
      <c r="C29" s="146" t="s">
        <v>97</v>
      </c>
      <c r="D29" s="146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50"/>
      <c r="R29" s="50"/>
      <c r="S29" s="50"/>
      <c r="T29" s="50"/>
      <c r="U29" s="50"/>
    </row>
    <row r="30" spans="1:21" ht="13.5" hidden="1" customHeight="1" x14ac:dyDescent="0.2">
      <c r="A30" s="148"/>
      <c r="B30" s="149"/>
      <c r="C30" s="150" t="s">
        <v>98</v>
      </c>
      <c r="D30" s="150"/>
      <c r="E30" s="151"/>
      <c r="F30" s="151"/>
      <c r="G30" s="151"/>
      <c r="H30" s="151"/>
      <c r="I30" s="151"/>
      <c r="J30" s="151"/>
      <c r="K30" s="151"/>
      <c r="L30" s="151"/>
      <c r="M30" s="151"/>
      <c r="N30" s="151"/>
      <c r="O30" s="151"/>
      <c r="P30" s="151"/>
      <c r="Q30" s="51"/>
      <c r="R30" s="51"/>
      <c r="S30" s="51"/>
      <c r="T30" s="51"/>
      <c r="U30" s="51"/>
    </row>
    <row r="31" spans="1:21" ht="13.5" hidden="1" customHeight="1" x14ac:dyDescent="0.2">
      <c r="A31" s="148"/>
      <c r="B31" s="149"/>
      <c r="C31" s="150" t="s">
        <v>99</v>
      </c>
      <c r="D31" s="150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51"/>
      <c r="R31" s="51"/>
      <c r="S31" s="51"/>
      <c r="T31" s="51"/>
      <c r="U31" s="51"/>
    </row>
    <row r="32" spans="1:21" ht="13.5" hidden="1" customHeight="1" x14ac:dyDescent="0.2">
      <c r="A32" s="148"/>
      <c r="B32" s="149"/>
      <c r="C32" s="150" t="s">
        <v>100</v>
      </c>
      <c r="D32" s="150"/>
      <c r="E32" s="151"/>
      <c r="F32" s="151"/>
      <c r="G32" s="151"/>
      <c r="H32" s="151"/>
      <c r="I32" s="151"/>
      <c r="J32" s="151"/>
      <c r="K32" s="151"/>
      <c r="L32" s="151"/>
      <c r="M32" s="151"/>
      <c r="N32" s="151"/>
      <c r="O32" s="151"/>
      <c r="P32" s="151"/>
      <c r="Q32" s="51"/>
      <c r="R32" s="51"/>
      <c r="S32" s="51"/>
      <c r="T32" s="51"/>
      <c r="U32" s="51"/>
    </row>
    <row r="33" spans="1:21" ht="13.5" hidden="1" customHeight="1" x14ac:dyDescent="0.2">
      <c r="A33" s="148"/>
      <c r="B33" s="149"/>
      <c r="C33" s="150" t="s">
        <v>101</v>
      </c>
      <c r="D33" s="15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51"/>
      <c r="R33" s="51"/>
      <c r="S33" s="51"/>
      <c r="T33" s="51"/>
      <c r="U33" s="51"/>
    </row>
    <row r="34" spans="1:21" ht="13.5" hidden="1" customHeight="1" x14ac:dyDescent="0.2">
      <c r="A34" s="152"/>
      <c r="B34" s="153"/>
      <c r="C34" s="150" t="s">
        <v>102</v>
      </c>
      <c r="D34" s="154"/>
      <c r="E34" s="155"/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52"/>
      <c r="R34" s="52"/>
      <c r="S34" s="52"/>
      <c r="T34" s="52"/>
      <c r="U34" s="52"/>
    </row>
    <row r="35" spans="1:21" ht="13.5" hidden="1" customHeight="1" thickBot="1" x14ac:dyDescent="0.25">
      <c r="A35" s="156"/>
      <c r="B35" s="157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53"/>
      <c r="R35" s="53"/>
      <c r="S35" s="53"/>
      <c r="T35" s="53"/>
      <c r="U35" s="53"/>
    </row>
    <row r="36" spans="1:21" x14ac:dyDescent="0.2">
      <c r="A36" s="54"/>
      <c r="B36" s="54"/>
      <c r="C36" s="159"/>
      <c r="D36" s="160"/>
      <c r="E36" s="160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55"/>
      <c r="R36" s="55"/>
      <c r="S36" s="55"/>
      <c r="T36" s="55"/>
      <c r="U36" s="55"/>
    </row>
    <row r="37" spans="1:21" ht="12.75" hidden="1" customHeight="1" x14ac:dyDescent="0.2">
      <c r="C37" s="271"/>
      <c r="D37" s="272"/>
      <c r="E37" s="273"/>
      <c r="F37" s="277" t="s">
        <v>103</v>
      </c>
      <c r="G37" s="279" t="s">
        <v>104</v>
      </c>
      <c r="H37" s="280"/>
      <c r="I37" s="280"/>
      <c r="J37" s="280"/>
      <c r="K37" s="280"/>
      <c r="L37" s="281"/>
      <c r="M37" s="161"/>
      <c r="N37" s="161"/>
      <c r="O37" s="161"/>
      <c r="P37" s="277" t="s">
        <v>105</v>
      </c>
    </row>
    <row r="38" spans="1:21" ht="52.5" hidden="1" customHeight="1" x14ac:dyDescent="0.2">
      <c r="C38" s="274"/>
      <c r="D38" s="275"/>
      <c r="E38" s="276"/>
      <c r="F38" s="278"/>
      <c r="G38" s="162">
        <v>2012</v>
      </c>
      <c r="H38" s="162"/>
      <c r="I38" s="162">
        <v>2013</v>
      </c>
      <c r="J38" s="162">
        <v>2014</v>
      </c>
      <c r="K38" s="162">
        <v>2015</v>
      </c>
      <c r="L38" s="162">
        <v>2016</v>
      </c>
      <c r="M38" s="162"/>
      <c r="N38" s="162">
        <v>2016</v>
      </c>
      <c r="O38" s="163"/>
      <c r="P38" s="278"/>
    </row>
    <row r="39" spans="1:21" ht="29.25" hidden="1" customHeight="1" x14ac:dyDescent="0.2">
      <c r="C39" s="282" t="s">
        <v>106</v>
      </c>
      <c r="D39" s="283"/>
      <c r="E39" s="284"/>
      <c r="F39" s="164"/>
      <c r="G39" s="165"/>
      <c r="H39" s="165"/>
      <c r="I39" s="165"/>
      <c r="J39" s="165"/>
      <c r="K39" s="165"/>
      <c r="L39" s="165"/>
      <c r="M39" s="165"/>
      <c r="N39" s="165"/>
      <c r="O39" s="165"/>
      <c r="P39" s="164"/>
    </row>
    <row r="40" spans="1:21" ht="12.75" hidden="1" customHeight="1" x14ac:dyDescent="0.2">
      <c r="A40" s="54"/>
      <c r="B40" s="54"/>
      <c r="C40" s="166"/>
      <c r="D40" s="166"/>
      <c r="E40" s="167"/>
      <c r="F40" s="167"/>
      <c r="G40" s="167"/>
      <c r="H40" s="54"/>
      <c r="I40" s="54"/>
      <c r="J40" s="54"/>
      <c r="K40" s="54"/>
      <c r="L40" s="54"/>
      <c r="M40" s="54"/>
      <c r="N40" s="54"/>
      <c r="O40" s="54"/>
      <c r="P40" s="54"/>
      <c r="Q40" s="168"/>
      <c r="R40" s="168"/>
      <c r="S40" s="56"/>
      <c r="T40" s="57"/>
      <c r="U40" s="56"/>
    </row>
    <row r="41" spans="1:21" ht="13.5" hidden="1" customHeight="1" x14ac:dyDescent="0.2">
      <c r="A41" s="169" t="s">
        <v>130</v>
      </c>
      <c r="B41" s="169"/>
      <c r="C41" s="169"/>
      <c r="D41" s="169"/>
      <c r="E41" s="169"/>
      <c r="F41" s="169"/>
      <c r="G41" s="169"/>
      <c r="H41" s="169"/>
      <c r="I41" s="54"/>
      <c r="J41" s="54"/>
      <c r="K41" s="54"/>
      <c r="L41" s="54"/>
      <c r="M41" s="54"/>
      <c r="N41" s="54"/>
      <c r="O41" s="54"/>
      <c r="P41" s="54"/>
      <c r="Q41" s="168"/>
      <c r="R41" s="168"/>
      <c r="S41" s="56"/>
      <c r="T41" s="57"/>
      <c r="U41" s="56"/>
    </row>
    <row r="42" spans="1:21" ht="13.5" thickBot="1" x14ac:dyDescent="0.25">
      <c r="A42" s="169"/>
      <c r="B42" s="169"/>
      <c r="C42" s="169"/>
      <c r="D42" s="169"/>
      <c r="E42" s="169"/>
      <c r="F42" s="169"/>
      <c r="G42" s="169"/>
      <c r="H42" s="169"/>
      <c r="I42" s="54"/>
      <c r="J42" s="54"/>
      <c r="K42" s="54"/>
      <c r="L42" s="54"/>
      <c r="M42" s="54"/>
      <c r="N42" s="54"/>
      <c r="O42" s="54"/>
      <c r="P42" s="54"/>
      <c r="Q42" s="168"/>
      <c r="R42" s="168"/>
      <c r="S42" s="56"/>
      <c r="T42" s="57"/>
      <c r="U42" s="56"/>
    </row>
    <row r="43" spans="1:21" ht="13.5" thickBot="1" x14ac:dyDescent="0.25">
      <c r="A43" s="245" t="s">
        <v>107</v>
      </c>
      <c r="B43" s="246"/>
      <c r="C43" s="170" t="s">
        <v>67</v>
      </c>
      <c r="D43" s="170"/>
      <c r="E43" s="171" t="s">
        <v>108</v>
      </c>
      <c r="F43" s="172" t="s">
        <v>109</v>
      </c>
      <c r="G43" s="247" t="s">
        <v>110</v>
      </c>
      <c r="H43" s="247"/>
      <c r="I43" s="247"/>
      <c r="J43" s="247"/>
      <c r="K43" s="247"/>
      <c r="L43" s="247"/>
      <c r="M43" s="173"/>
      <c r="N43" s="173"/>
      <c r="O43" s="173"/>
      <c r="P43" s="168"/>
    </row>
    <row r="44" spans="1:21" ht="12.75" customHeight="1" x14ac:dyDescent="0.2">
      <c r="A44" s="288">
        <v>1</v>
      </c>
      <c r="B44" s="289"/>
      <c r="C44" s="174" t="s">
        <v>125</v>
      </c>
      <c r="D44" s="174"/>
      <c r="E44" s="175" t="s">
        <v>126</v>
      </c>
      <c r="F44" s="176"/>
      <c r="G44" s="177"/>
      <c r="H44" s="177"/>
      <c r="I44" s="177"/>
      <c r="J44" s="177"/>
      <c r="K44" s="177"/>
      <c r="L44" s="177"/>
      <c r="M44" s="177"/>
      <c r="N44" s="177"/>
      <c r="O44" s="177"/>
      <c r="P44" s="168"/>
    </row>
    <row r="45" spans="1:21" x14ac:dyDescent="0.2">
      <c r="A45" s="290">
        <v>2</v>
      </c>
      <c r="B45" s="291"/>
      <c r="C45" s="178" t="s">
        <v>127</v>
      </c>
      <c r="D45" s="178"/>
      <c r="E45" s="179"/>
      <c r="F45" s="180"/>
      <c r="G45" s="181" t="s">
        <v>128</v>
      </c>
      <c r="H45" s="181"/>
      <c r="I45" s="181" t="s">
        <v>111</v>
      </c>
      <c r="J45" s="181" t="s">
        <v>111</v>
      </c>
      <c r="K45" s="182"/>
      <c r="L45" s="181" t="s">
        <v>111</v>
      </c>
      <c r="M45" s="181"/>
      <c r="N45" s="181" t="s">
        <v>111</v>
      </c>
      <c r="O45" s="181"/>
      <c r="P45" s="168"/>
    </row>
    <row r="46" spans="1:21" x14ac:dyDescent="0.2">
      <c r="A46" s="285">
        <v>3</v>
      </c>
      <c r="B46" s="286"/>
      <c r="C46" s="178" t="s">
        <v>112</v>
      </c>
      <c r="D46" s="178"/>
      <c r="E46" s="179" t="s">
        <v>113</v>
      </c>
      <c r="F46" s="183"/>
      <c r="G46" s="56"/>
      <c r="H46" s="56"/>
      <c r="I46" s="56"/>
      <c r="J46" s="168"/>
      <c r="K46" s="168"/>
      <c r="L46" s="168"/>
      <c r="M46" s="168"/>
      <c r="N46" s="168"/>
      <c r="O46" s="168"/>
      <c r="P46" s="168"/>
    </row>
    <row r="47" spans="1:21" x14ac:dyDescent="0.2">
      <c r="A47" s="290">
        <v>4</v>
      </c>
      <c r="B47" s="291"/>
      <c r="C47" s="178" t="s">
        <v>114</v>
      </c>
      <c r="D47" s="178"/>
      <c r="E47" s="179" t="s">
        <v>113</v>
      </c>
      <c r="F47" s="183"/>
      <c r="G47" s="56"/>
      <c r="H47" s="56"/>
      <c r="I47" s="56"/>
      <c r="J47" s="168"/>
      <c r="K47" s="168"/>
      <c r="L47" s="168"/>
      <c r="M47" s="168"/>
      <c r="N47" s="168"/>
      <c r="O47" s="168"/>
      <c r="P47" s="168"/>
    </row>
    <row r="48" spans="1:21" x14ac:dyDescent="0.2">
      <c r="A48" s="285">
        <v>5</v>
      </c>
      <c r="B48" s="286"/>
      <c r="C48" s="184" t="s">
        <v>124</v>
      </c>
      <c r="D48" s="185"/>
      <c r="E48" s="179" t="s">
        <v>113</v>
      </c>
      <c r="F48" s="186">
        <v>1.4999999999999999E-2</v>
      </c>
    </row>
    <row r="49" spans="1:19" x14ac:dyDescent="0.2">
      <c r="A49" s="290">
        <v>6</v>
      </c>
      <c r="B49" s="291"/>
      <c r="C49" s="184" t="s">
        <v>123</v>
      </c>
      <c r="D49" s="185"/>
      <c r="E49" s="179" t="s">
        <v>113</v>
      </c>
      <c r="F49" s="186">
        <v>1.4999999999999999E-2</v>
      </c>
    </row>
    <row r="50" spans="1:19" ht="13.5" thickBot="1" x14ac:dyDescent="0.25">
      <c r="A50" s="285">
        <v>7</v>
      </c>
      <c r="B50" s="286"/>
      <c r="C50" s="187" t="s">
        <v>93</v>
      </c>
      <c r="D50" s="188"/>
      <c r="E50" s="189" t="s">
        <v>113</v>
      </c>
      <c r="F50" s="292">
        <v>1.4999999999999999E-2</v>
      </c>
    </row>
    <row r="52" spans="1:19" x14ac:dyDescent="0.2">
      <c r="C52" s="58"/>
      <c r="D52" s="58"/>
      <c r="R52" s="190"/>
      <c r="S52" s="190"/>
    </row>
    <row r="53" spans="1:19" ht="19.5" customHeight="1" x14ac:dyDescent="0.2">
      <c r="C53" s="59" t="s">
        <v>115</v>
      </c>
      <c r="F53" s="59" t="s">
        <v>116</v>
      </c>
      <c r="H53" s="287" t="s">
        <v>117</v>
      </c>
      <c r="I53" s="287"/>
      <c r="L53" s="60" t="s">
        <v>117</v>
      </c>
      <c r="R53" s="190"/>
      <c r="S53" s="190"/>
    </row>
    <row r="54" spans="1:19" ht="13.5" x14ac:dyDescent="0.25">
      <c r="H54" s="222" t="s">
        <v>118</v>
      </c>
      <c r="I54" s="222"/>
      <c r="L54" s="61" t="s">
        <v>118</v>
      </c>
      <c r="R54" s="191"/>
      <c r="S54" s="192"/>
    </row>
    <row r="55" spans="1:19" x14ac:dyDescent="0.2">
      <c r="L55" s="54"/>
      <c r="R55" s="190"/>
      <c r="S55" s="190"/>
    </row>
    <row r="56" spans="1:19" x14ac:dyDescent="0.2">
      <c r="R56" s="190"/>
      <c r="S56" s="190"/>
    </row>
  </sheetData>
  <mergeCells count="58">
    <mergeCell ref="A50:B50"/>
    <mergeCell ref="H53:I53"/>
    <mergeCell ref="H54:I54"/>
    <mergeCell ref="A44:B44"/>
    <mergeCell ref="A45:B45"/>
    <mergeCell ref="A46:B46"/>
    <mergeCell ref="A47:B47"/>
    <mergeCell ref="A48:B48"/>
    <mergeCell ref="A49:B49"/>
    <mergeCell ref="C37:E38"/>
    <mergeCell ref="F37:F38"/>
    <mergeCell ref="G37:L37"/>
    <mergeCell ref="P37:P38"/>
    <mergeCell ref="C39:E39"/>
    <mergeCell ref="A43:B43"/>
    <mergeCell ref="G43:L43"/>
    <mergeCell ref="O6:O7"/>
    <mergeCell ref="A8:B8"/>
    <mergeCell ref="A10:B10"/>
    <mergeCell ref="C10:S10"/>
    <mergeCell ref="A11:B11"/>
    <mergeCell ref="C11:S11"/>
    <mergeCell ref="Q5:Q7"/>
    <mergeCell ref="R5:R7"/>
    <mergeCell ref="S5:S7"/>
    <mergeCell ref="F6:F7"/>
    <mergeCell ref="G6:I6"/>
    <mergeCell ref="J6:J7"/>
    <mergeCell ref="K6:K7"/>
    <mergeCell ref="L6:L7"/>
    <mergeCell ref="M6:M7"/>
    <mergeCell ref="N6:N7"/>
    <mergeCell ref="R1:S1"/>
    <mergeCell ref="C2:P2"/>
    <mergeCell ref="A4:B7"/>
    <mergeCell ref="C4:C7"/>
    <mergeCell ref="D4:D7"/>
    <mergeCell ref="E4:N4"/>
    <mergeCell ref="P4:S4"/>
    <mergeCell ref="E5:E7"/>
    <mergeCell ref="F5:N5"/>
    <mergeCell ref="P5:P7"/>
    <mergeCell ref="A9:S9"/>
    <mergeCell ref="A26:B28"/>
    <mergeCell ref="A25:B25"/>
    <mergeCell ref="A23:B23"/>
    <mergeCell ref="A21:B21"/>
    <mergeCell ref="A19:B19"/>
    <mergeCell ref="A24:B24"/>
    <mergeCell ref="A22:B22"/>
    <mergeCell ref="A20:B20"/>
    <mergeCell ref="A18:B18"/>
    <mergeCell ref="A16:B16"/>
    <mergeCell ref="A14:B14"/>
    <mergeCell ref="A12:B12"/>
    <mergeCell ref="A17:B17"/>
    <mergeCell ref="A15:B15"/>
    <mergeCell ref="A13:B13"/>
  </mergeCells>
  <pageMargins left="0" right="0" top="0" bottom="0" header="0" footer="0"/>
  <pageSetup paperSize="9" scale="6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Индекс_ КРУН </vt:lpstr>
      <vt:lpstr>ПНР Форма 8 </vt:lpstr>
      <vt:lpstr>Excel_BuiltIn__FilterDatabase_1</vt:lpstr>
      <vt:lpstr>'ПНР Форма 8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Александровна Ваструкова</dc:creator>
  <cp:lastModifiedBy>Лариса Мансуровна Марданова</cp:lastModifiedBy>
  <cp:lastPrinted>2014-11-11T11:16:43Z</cp:lastPrinted>
  <dcterms:created xsi:type="dcterms:W3CDTF">2009-11-02T06:50:57Z</dcterms:created>
  <dcterms:modified xsi:type="dcterms:W3CDTF">2014-11-11T11:16:44Z</dcterms:modified>
</cp:coreProperties>
</file>