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02. СГД\07. ОДОиП\Priv\ЛНД\ЛНД Общества\4_Утвержденные ЛНД\П2-05.01 Обеспечение сервисными работами UPSTREAM\BP2-05-01_RGBP-0010_V-2_UL-428_IZM1\"/>
    </mc:Choice>
  </mc:AlternateContent>
  <bookViews>
    <workbookView xWindow="0" yWindow="0" windowWidth="28800" windowHeight="12135"/>
  </bookViews>
  <sheets>
    <sheet name="Лист глушения" sheetId="1" r:id="rId1"/>
  </sheets>
  <externalReferences>
    <externalReference r:id="rId2"/>
    <externalReference r:id="rId3"/>
  </externalReferences>
  <definedNames>
    <definedName name="__glushenie__" localSheetId="0">'Лист глушения'!$A$4:$O$81</definedName>
    <definedName name="__glushenie__">#REF!</definedName>
    <definedName name="__main__" localSheetId="0">#REF!</definedName>
    <definedName name="__main__">#REF!</definedName>
    <definedName name="__qryKolon__" localSheetId="0">#REF!</definedName>
    <definedName name="__qryKolon__">#REF!</definedName>
    <definedName name="__qryKonductor__" localSheetId="0">#REF!</definedName>
    <definedName name="__qryKonductor__">#REF!</definedName>
    <definedName name="__qryNKT__" localSheetId="0">#REF!</definedName>
    <definedName name="__qryNKT__">#REF!</definedName>
    <definedName name="__qryOpenPerf__" localSheetId="0">#REF!</definedName>
    <definedName name="__qryOpenPerf__">#REF!</definedName>
    <definedName name="__qryStahn__" localSheetId="0">'[1]921-100'!#REF!</definedName>
    <definedName name="__qryStahn__">#REF!</definedName>
    <definedName name="__qryTail__" localSheetId="0">'[1]921-100'!#REF!</definedName>
    <definedName name="__qryTail__">#REF!</definedName>
    <definedName name="__qryWellRepair__" localSheetId="0">'[1]921-100'!#REF!</definedName>
    <definedName name="__qryWellRepair__">'[1]921-100'!#REF!</definedName>
    <definedName name="__TUBINGS__" localSheetId="0">#REF!</definedName>
    <definedName name="__TUBINGS__">#REF!</definedName>
    <definedName name="_Toc153789206" localSheetId="0">'Лист глушения'!#REF!</definedName>
    <definedName name="_Toc153789207" localSheetId="0">'Лист глушения'!#REF!</definedName>
    <definedName name="_xlnm._FilterDatabase" localSheetId="0" hidden="1">'Лист глушения'!$D$6:$K$11</definedName>
    <definedName name="Crd_09.97" localSheetId="0" hidden="1">{#N/A,#N/A,FALSE,"ZAP_FEB.XLS "}</definedName>
    <definedName name="Crd_09.97" hidden="1">{#N/A,#N/A,FALSE,"ZAP_FEB.XLS "}</definedName>
    <definedName name="DDINN" localSheetId="0" hidden="1">{#N/A,#N/A,FALSE,"ZAP_FEB.XLS "}</definedName>
    <definedName name="DDINN" hidden="1">{#N/A,#N/A,FALSE,"ZAP_FEB.XLS "}</definedName>
    <definedName name="Ddinnic_97" localSheetId="0" hidden="1">{#N/A,#N/A,FALSE,"ZAP_FEB.XLS "}</definedName>
    <definedName name="Ddinnic_97" hidden="1">{#N/A,#N/A,FALSE,"ZAP_FEB.XLS "}</definedName>
    <definedName name="dinldc" localSheetId="0" hidden="1">{#N/A,#N/A,FALSE,"ZAP_FEB.XLS "}</definedName>
    <definedName name="dinldc" hidden="1">{#N/A,#N/A,FALSE,"ZAP_FEB.XLS "}</definedName>
    <definedName name="dnkt" localSheetId="0">'Лист глушения'!#REF!</definedName>
    <definedName name="dnkt">#REF!</definedName>
    <definedName name="dв" localSheetId="0">'Лист глушения'!$M$32</definedName>
    <definedName name="dв">#REF!</definedName>
    <definedName name="dв3" localSheetId="0">'Лист глушения'!$U$34</definedName>
    <definedName name="dв3">#REF!</definedName>
    <definedName name="dвн" localSheetId="0">'Лист глушения'!$M$28</definedName>
    <definedName name="dвн">#REF!</definedName>
    <definedName name="dн" localSheetId="0">'Лист глушения'!$M$30</definedName>
    <definedName name="dн">#REF!</definedName>
    <definedName name="dн3" localSheetId="0">'Лист глушения'!$U$33</definedName>
    <definedName name="dн3">#REF!</definedName>
    <definedName name="dнар" localSheetId="0">'Лист глушения'!$M$26</definedName>
    <definedName name="dнар">#REF!</definedName>
    <definedName name="Dнкт" localSheetId="0">'Лист глушения'!#REF!</definedName>
    <definedName name="Dнкт">#REF!</definedName>
    <definedName name="Fond_97" localSheetId="0" hidden="1">{#N/A,#N/A,FALSE,"ZAP_FEB.XLS "}</definedName>
    <definedName name="Fond_97" hidden="1">{#N/A,#N/A,FALSE,"ZAP_FEB.XLS "}</definedName>
    <definedName name="Fond_97_2" localSheetId="0" hidden="1">{#N/A,#N/A,FALSE,"ZAP_FEB.XLS "}</definedName>
    <definedName name="Fond_97_2" hidden="1">{#N/A,#N/A,FALSE,"ZAP_FEB.XLS "}</definedName>
    <definedName name="gbr" localSheetId="0">'Лист глушения'!$M$13</definedName>
    <definedName name="gbr">#REF!</definedName>
    <definedName name="gdr" localSheetId="0">#REF!</definedName>
    <definedName name="gdr">#REF!</definedName>
    <definedName name="GHF" localSheetId="0" hidden="1">{#N/A,#N/A,FALSE,"ZAP_FEB.XLS "}</definedName>
    <definedName name="GHF" hidden="1">{#N/A,#N/A,FALSE,"ZAP_FEB.XLS "}</definedName>
    <definedName name="Hсп2" localSheetId="0">'Лист глушения'!$M$34</definedName>
    <definedName name="Hсп2">#REF!</definedName>
    <definedName name="qqw" localSheetId="0">'Лист глушения'!$M$13</definedName>
    <definedName name="qqw">#REF!</definedName>
    <definedName name="qwer" localSheetId="0" hidden="1">{#N/A,#N/A,FALSE,"ZAP_FEB.XLS "}</definedName>
    <definedName name="qwer" hidden="1">{#N/A,#N/A,FALSE,"ZAP_FEB.XLS "}</definedName>
    <definedName name="rai" localSheetId="0" hidden="1">{#N/A,#N/A,FALSE,"ZAP_FEB.XLS "}</definedName>
    <definedName name="rai" hidden="1">{#N/A,#N/A,FALSE,"ZAP_FEB.XLS "}</definedName>
    <definedName name="SG" localSheetId="0">'Лист глушения'!$M$61</definedName>
    <definedName name="SG">#REF!</definedName>
    <definedName name="VYзадан" localSheetId="0">'Лист глушения'!$M$69</definedName>
    <definedName name="VYзадан">#REF!</definedName>
    <definedName name="Vгл" localSheetId="0">'Лист глушения'!$M$47</definedName>
    <definedName name="Vгл">#REF!</definedName>
    <definedName name="Vзатр" localSheetId="0">'Лист глушения'!$M$43</definedName>
    <definedName name="Vзатр">#REF!</definedName>
    <definedName name="Vзум" localSheetId="0">'Лист глушения'!$M$45</definedName>
    <definedName name="Vзум">#REF!</definedName>
    <definedName name="Vнкт" localSheetId="0">'Лист глушения'!$M$41</definedName>
    <definedName name="Vнкт">#REF!</definedName>
    <definedName name="Vобщ" localSheetId="0">'Лист глушения'!$M$50</definedName>
    <definedName name="Vобщ">#REF!</definedName>
    <definedName name="Vэк" localSheetId="0">'Лист глушения'!$M$37</definedName>
    <definedName name="Vэк">#REF!</definedName>
    <definedName name="wrn.Crdonec._.cr._.oladreu._.1995._.aiar." localSheetId="0" hidden="1">{#N/A,#N/A,FALSE,"ZAP_FEB.XLS "}</definedName>
    <definedName name="wrn.Crdonec._.cr._.oladreu._.1995._.aiar." hidden="1">{#N/A,#N/A,FALSE,"ZAP_FEB.XLS "}</definedName>
    <definedName name="Yзадан" localSheetId="0">'Лист глушения'!$M$68</definedName>
    <definedName name="Yзадан">#REF!</definedName>
    <definedName name="а" localSheetId="0">#REF!</definedName>
    <definedName name="а">#REF!</definedName>
    <definedName name="бд" localSheetId="0" hidden="1">{#N/A,#N/A,FALSE,"ZAP_FEB.XLS "}</definedName>
    <definedName name="бд" hidden="1">{#N/A,#N/A,FALSE,"ZAP_FEB.XLS "}</definedName>
    <definedName name="ВНК" localSheetId="0">'Лист глушения'!$M$15</definedName>
    <definedName name="ВНК">#REF!</definedName>
    <definedName name="ВЦ" localSheetId="0">'Лист глушения'!#REF!</definedName>
    <definedName name="ВЦ">#REF!</definedName>
    <definedName name="Запас" localSheetId="0">'Лист глушения'!$M$59</definedName>
    <definedName name="Запас">#REF!</definedName>
    <definedName name="зВЦ" localSheetId="0">'Лист глушения'!#REF!</definedName>
    <definedName name="зВЦ">#REF!</definedName>
    <definedName name="ЗЖ" localSheetId="0">'Лист глушения'!$M$52</definedName>
    <definedName name="ЗЖ">#REF!</definedName>
    <definedName name="зПЦ" localSheetId="0">'Лист глушения'!$D$77</definedName>
    <definedName name="зПЦ">#REF!</definedName>
    <definedName name="консервация" localSheetId="0" hidden="1">{#N/A,#N/A,FALSE,"ZAP_FEB.XLS "}</definedName>
    <definedName name="консервация" hidden="1">{#N/A,#N/A,FALSE,"ZAP_FEB.XLS "}</definedName>
    <definedName name="КЦ" localSheetId="0">'Лист глушения'!$M$66</definedName>
    <definedName name="КЦ">#REF!</definedName>
    <definedName name="Кц_обр_цирк" localSheetId="0">'Лист глушения'!#REF!</definedName>
    <definedName name="КЦзадан" localSheetId="0">'Лист глушения'!#REF!</definedName>
    <definedName name="КЦзадан">#REF!</definedName>
    <definedName name="Ни" localSheetId="0">'Лист глушения'!$M$13</definedName>
    <definedName name="Ни">#REF!</definedName>
    <definedName name="НКТ1" localSheetId="0">'Лист глушения'!$M$29</definedName>
    <definedName name="НКТ1">#REF!</definedName>
    <definedName name="НКТ2" localSheetId="0">'Лист глушения'!$M$33</definedName>
    <definedName name="НКТ2">#REF!</definedName>
    <definedName name="НКТ3" localSheetId="0">'Лист глушения'!$U$35</definedName>
    <definedName name="НКТ3">#REF!</definedName>
    <definedName name="Нсп" localSheetId="0">'Лист глушения'!$M$34</definedName>
    <definedName name="Нсп">#REF!</definedName>
    <definedName name="Нт" localSheetId="0">'Лист глушения'!$M$14</definedName>
    <definedName name="Нт">#REF!</definedName>
    <definedName name="_xlnm.Print_Area" localSheetId="0">'Лист глушения'!$B$2:$O$85</definedName>
    <definedName name="оКЦ" localSheetId="0">'Лист глушения'!$J$67</definedName>
    <definedName name="оКЦ">#REF!</definedName>
    <definedName name="пПЦ" localSheetId="0">'Лист глушения'!#REF!</definedName>
    <definedName name="пПЦ">#REF!</definedName>
    <definedName name="пПЦ_обр_цирк" localSheetId="0">'Лист глушения'!#REF!</definedName>
    <definedName name="пр" localSheetId="0" hidden="1">{#N/A,#N/A,FALSE,"ZAP_FEB.XLS "}</definedName>
    <definedName name="пр" hidden="1">{#N/A,#N/A,FALSE,"ZAP_FEB.XLS "}</definedName>
    <definedName name="ПЦ" localSheetId="0">'Лист глушения'!#REF!</definedName>
    <definedName name="ПЦ">#REF!</definedName>
    <definedName name="ПЦ_обр_цирк" localSheetId="0">'Лист глушения'!#REF!</definedName>
    <definedName name="расход" localSheetId="0">'Лист глушения'!#REF!</definedName>
    <definedName name="расход">#REF!</definedName>
    <definedName name="Рпл" localSheetId="0">'Лист глушения'!$M$16</definedName>
    <definedName name="Рпл">#REF!</definedName>
    <definedName name="ТЦ" localSheetId="0">'Лист глушения'!#REF!</definedName>
    <definedName name="ТЦ">#REF!</definedName>
    <definedName name="уВЦ" localSheetId="0">'Лист глушения'!#REF!</definedName>
    <definedName name="уВЦ">#REF!</definedName>
    <definedName name="уПЦ" localSheetId="0">'Лист глушения'!#REF!</definedName>
    <definedName name="уПЦ">#REF!</definedName>
    <definedName name="ЧЦ" localSheetId="0">'Лист глушения'!#REF!</definedName>
    <definedName name="ЧЦ">#REF!</definedName>
    <definedName name="ЭК" localSheetId="0">'Лист глушения'!$C$26</definedName>
    <definedName name="ЭК">#REF!</definedName>
    <definedName name="ЭКв" localSheetId="0">'Лист глушения'!$M$19</definedName>
    <definedName name="ЭКв">#REF!</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G51" i="1"/>
  <c r="G62" i="1"/>
  <c r="G52" i="1" s="1"/>
  <c r="G53" i="1" s="1"/>
  <c r="M45" i="1" s="1"/>
  <c r="C46" i="1"/>
  <c r="G46" i="1"/>
  <c r="G48" i="1" s="1"/>
  <c r="M43" i="1" s="1"/>
  <c r="G33" i="1"/>
  <c r="C51" i="1"/>
  <c r="G34" i="1" s="1"/>
  <c r="G40" i="1"/>
  <c r="G42" i="1" s="1"/>
  <c r="G41" i="1"/>
  <c r="C33" i="1"/>
  <c r="C35" i="1" s="1"/>
  <c r="M39" i="1" s="1"/>
  <c r="C34" i="1"/>
  <c r="E75" i="1"/>
  <c r="K75" i="1" s="1"/>
  <c r="H79" i="1" s="1"/>
  <c r="F75" i="1"/>
  <c r="G75" i="1"/>
  <c r="H75" i="1"/>
  <c r="I75" i="1"/>
  <c r="J75" i="1"/>
  <c r="M59" i="1"/>
  <c r="M61" i="1"/>
  <c r="M63" i="1" s="1"/>
  <c r="C62" i="1"/>
  <c r="M60" i="1"/>
  <c r="G59" i="1"/>
  <c r="C59" i="1"/>
  <c r="M58" i="1"/>
  <c r="C55" i="1"/>
  <c r="C49" i="1"/>
  <c r="C40" i="1"/>
  <c r="C42" i="1" s="1"/>
  <c r="C41" i="1"/>
  <c r="C26" i="1"/>
  <c r="C28" i="1"/>
  <c r="M37" i="1"/>
  <c r="C36" i="1"/>
  <c r="C27" i="1"/>
  <c r="B5" i="1"/>
  <c r="G35" i="1" l="1"/>
  <c r="M41" i="1" s="1"/>
  <c r="M47" i="1" s="1"/>
  <c r="I67" i="1"/>
  <c r="J67" i="1"/>
  <c r="M62" i="1"/>
  <c r="M64" i="1" s="1"/>
  <c r="M51" i="1" l="1"/>
  <c r="M50" i="1" s="1"/>
  <c r="M54" i="1" s="1"/>
  <c r="K79" i="1" s="1"/>
</calcChain>
</file>

<file path=xl/sharedStrings.xml><?xml version="1.0" encoding="utf-8"?>
<sst xmlns="http://schemas.openxmlformats.org/spreadsheetml/2006/main" count="205" uniqueCount="140">
  <si>
    <t>Расчет глушения скважины</t>
  </si>
  <si>
    <t>Месторождение:</t>
  </si>
  <si>
    <t>Серв. компания:</t>
  </si>
  <si>
    <t>Field</t>
  </si>
  <si>
    <t>Service Company</t>
  </si>
  <si>
    <t>Kуст:</t>
  </si>
  <si>
    <t>-</t>
  </si>
  <si>
    <t xml:space="preserve">Бригада:  </t>
  </si>
  <si>
    <t>Pad</t>
  </si>
  <si>
    <t>Rig</t>
  </si>
  <si>
    <t>Скважина:</t>
  </si>
  <si>
    <t>Мастер:</t>
  </si>
  <si>
    <t>Well</t>
  </si>
  <si>
    <t>Toolpusher</t>
  </si>
  <si>
    <t>Искусственный забой</t>
  </si>
  <si>
    <t>Ни</t>
  </si>
  <si>
    <t>м</t>
  </si>
  <si>
    <t>Текущий забой</t>
  </si>
  <si>
    <t>Нт</t>
  </si>
  <si>
    <t>Тип ингибитора</t>
  </si>
  <si>
    <t>нет</t>
  </si>
  <si>
    <t>Расстояние до пласта по вертикали</t>
  </si>
  <si>
    <t>ВНК</t>
  </si>
  <si>
    <t>Пластовое давление</t>
  </si>
  <si>
    <t>Рпл</t>
  </si>
  <si>
    <t>кгс/см2</t>
  </si>
  <si>
    <t>Экс. колонна</t>
  </si>
  <si>
    <t>ЭКн</t>
  </si>
  <si>
    <t>мм</t>
  </si>
  <si>
    <t>d</t>
  </si>
  <si>
    <t>ЭКв</t>
  </si>
  <si>
    <t>Нсп</t>
  </si>
  <si>
    <t>Экс. Хвостовик / Открытый ствол</t>
  </si>
  <si>
    <t>ЭХВн</t>
  </si>
  <si>
    <t>ЭХВв</t>
  </si>
  <si>
    <t>Эксплуатационная колонна</t>
  </si>
  <si>
    <t>Нсп, верх</t>
  </si>
  <si>
    <t>Нсп, низ</t>
  </si>
  <si>
    <t>Объем 1 п.м. ЭК</t>
  </si>
  <si>
    <t>л/м</t>
  </si>
  <si>
    <t xml:space="preserve">Верхняя подвеска НКТ </t>
  </si>
  <si>
    <t>dнар</t>
  </si>
  <si>
    <t>усредн.вн.диаметр</t>
  </si>
  <si>
    <t>общий объем</t>
  </si>
  <si>
    <t>M3</t>
  </si>
  <si>
    <t>dвн</t>
  </si>
  <si>
    <t>длина</t>
  </si>
  <si>
    <t>НКТ1</t>
  </si>
  <si>
    <t xml:space="preserve">Нижняя подвеска НКТ </t>
  </si>
  <si>
    <t>dн</t>
  </si>
  <si>
    <t>Верхняя  подвеска НКТ1</t>
  </si>
  <si>
    <t>Затрубное прост. ЭК - НКТ1</t>
  </si>
  <si>
    <t>dв</t>
  </si>
  <si>
    <t>объем НКТ</t>
  </si>
  <si>
    <t>Объем 1 п.м. затруб ЭК-НКТ1</t>
  </si>
  <si>
    <t>НКТ2</t>
  </si>
  <si>
    <t>M</t>
  </si>
  <si>
    <t>Глубина спуска общая</t>
  </si>
  <si>
    <t>внутр. объем</t>
  </si>
  <si>
    <t>Водоизмещение</t>
  </si>
  <si>
    <t xml:space="preserve">Расчет объемов </t>
  </si>
  <si>
    <t>Объем ЭК</t>
  </si>
  <si>
    <t>м3</t>
  </si>
  <si>
    <t>Vэк</t>
  </si>
  <si>
    <t xml:space="preserve">Нижняя  подвеска НКТ2 </t>
  </si>
  <si>
    <t>Затрубное прост. ЭК - НКТ2</t>
  </si>
  <si>
    <t>Всего объем НКТ</t>
  </si>
  <si>
    <t>Объем 1 п.м. затруб ЭК-НКТ2</t>
  </si>
  <si>
    <t>Vнкт</t>
  </si>
  <si>
    <t>Объем затрубья в интерв. поверх.-насос</t>
  </si>
  <si>
    <t>Vзатр</t>
  </si>
  <si>
    <t>Объем затрубья в интерв. Насос-голова хвост.</t>
  </si>
  <si>
    <t>Низ "ГНО" - "Голова" хвостовика</t>
  </si>
  <si>
    <t>Объем хвостовика</t>
  </si>
  <si>
    <t>ЭЦН (воронка)</t>
  </si>
  <si>
    <t>Объем 1 п.м. Хвостовик</t>
  </si>
  <si>
    <t>Vхв</t>
  </si>
  <si>
    <t xml:space="preserve">Расчетный объем глушения </t>
  </si>
  <si>
    <t>Vгл (скв.)</t>
  </si>
  <si>
    <t>"Голова" хвостовика /</t>
  </si>
  <si>
    <t>Открытый ствол</t>
  </si>
  <si>
    <t>Хвостовик/Открытый ствол</t>
  </si>
  <si>
    <t>Объем глушения с учетом запаса</t>
  </si>
  <si>
    <t>Башмак Экс.колонны</t>
  </si>
  <si>
    <t>Запас жидкости глушения</t>
  </si>
  <si>
    <t>0,1*Vскв.</t>
  </si>
  <si>
    <t>Объем долива скважины (постоянно)</t>
  </si>
  <si>
    <t>ЗЖ</t>
  </si>
  <si>
    <t>Интервал перфорации (ПИ)</t>
  </si>
  <si>
    <t>Общий объем жидкости глушения с учетом долива</t>
  </si>
  <si>
    <t>от</t>
  </si>
  <si>
    <t>Расчет удельного веса жидкости глушении</t>
  </si>
  <si>
    <t>g</t>
  </si>
  <si>
    <t>м/сек 2</t>
  </si>
  <si>
    <t>Теорет.вес жидк.глушения</t>
  </si>
  <si>
    <t>г/см3</t>
  </si>
  <si>
    <t>ƿ</t>
  </si>
  <si>
    <t>кг/м3</t>
  </si>
  <si>
    <t>ТSG</t>
  </si>
  <si>
    <t>атм</t>
  </si>
  <si>
    <t>Па</t>
  </si>
  <si>
    <t>до</t>
  </si>
  <si>
    <t>Запас по давлению при глушения</t>
  </si>
  <si>
    <t>Запас</t>
  </si>
  <si>
    <r>
      <t>[</t>
    </r>
    <r>
      <rPr>
        <sz val="11.5"/>
        <color rgb="FF0000FF"/>
        <rFont val="Arial"/>
        <family val="2"/>
        <charset val="204"/>
      </rPr>
      <t xml:space="preserve"> </t>
    </r>
    <r>
      <rPr>
        <sz val="10"/>
        <color rgb="FF0000FF"/>
        <rFont val="Arial"/>
        <family val="2"/>
        <charset val="204"/>
      </rPr>
      <t xml:space="preserve">атм / (м/с2 </t>
    </r>
    <r>
      <rPr>
        <sz val="10"/>
        <color rgb="FF0000FF"/>
        <rFont val="Calibri"/>
        <family val="2"/>
        <charset val="204"/>
      </rPr>
      <t>∙</t>
    </r>
    <r>
      <rPr>
        <sz val="11.5"/>
        <color rgb="FF0000FF"/>
        <rFont val="Arial"/>
        <family val="2"/>
        <charset val="204"/>
      </rPr>
      <t xml:space="preserve"> м) ]</t>
    </r>
  </si>
  <si>
    <r>
      <t>[</t>
    </r>
    <r>
      <rPr>
        <sz val="11.5"/>
        <color rgb="FF0000FF"/>
        <rFont val="Arial"/>
        <family val="2"/>
        <charset val="204"/>
      </rPr>
      <t xml:space="preserve"> </t>
    </r>
    <r>
      <rPr>
        <sz val="10"/>
        <color rgb="FF0000FF"/>
        <rFont val="Arial"/>
        <family val="2"/>
        <charset val="204"/>
      </rPr>
      <t>Па / (м/с2 ∙ м) ]</t>
    </r>
  </si>
  <si>
    <t>[ кг / (м ∙ сек 2) ] / [ (м/с2 ∙ м) ]</t>
  </si>
  <si>
    <r>
      <t>[</t>
    </r>
    <r>
      <rPr>
        <sz val="11.5"/>
        <color rgb="FF0000FF"/>
        <rFont val="Arial"/>
        <family val="2"/>
        <charset val="204"/>
      </rPr>
      <t xml:space="preserve"> </t>
    </r>
    <r>
      <rPr>
        <sz val="10"/>
        <color rgb="FF0000FF"/>
        <rFont val="Arial"/>
        <family val="2"/>
        <charset val="204"/>
      </rPr>
      <t>кг/м3 ]</t>
    </r>
  </si>
  <si>
    <t>Безопас.вес жидк.глуш.</t>
  </si>
  <si>
    <r>
      <t xml:space="preserve">кг / (м </t>
    </r>
    <r>
      <rPr>
        <sz val="10"/>
        <color rgb="FF0000FF"/>
        <rFont val="Calibri"/>
        <family val="2"/>
        <charset val="204"/>
      </rPr>
      <t>∙</t>
    </r>
    <r>
      <rPr>
        <sz val="10"/>
        <color rgb="FF0000FF"/>
        <rFont val="Arial"/>
        <family val="2"/>
        <charset val="204"/>
      </rPr>
      <t xml:space="preserve"> сек 2)</t>
    </r>
  </si>
  <si>
    <t>SG</t>
  </si>
  <si>
    <t>Безопасный статический уровень</t>
  </si>
  <si>
    <t>H</t>
  </si>
  <si>
    <t>Примечание:</t>
  </si>
  <si>
    <t>Количество циклов</t>
  </si>
  <si>
    <t>П = Н2 / Н1</t>
  </si>
  <si>
    <t>КЦ</t>
  </si>
  <si>
    <t>где:</t>
  </si>
  <si>
    <t>Н 2 - длина ствола  от насоса, конца хвостовика, НКТ до  интервала  перфорации, (м);</t>
  </si>
  <si>
    <t>Н 1 - длина ствола до насоса, хвостовика, НКТ , (м);</t>
  </si>
  <si>
    <t>Количество циклов определяется до целого числа в сторону увеличения.</t>
  </si>
  <si>
    <t>Планируемый объем работ при глушении:</t>
  </si>
  <si>
    <t>Рпл, атм*</t>
  </si>
  <si>
    <t>(1+Запас)*</t>
  </si>
  <si>
    <t>1атм, Па/</t>
  </si>
  <si>
    <t>(g,м/сек2*</t>
  </si>
  <si>
    <t>H,м)/</t>
  </si>
  <si>
    <t>р, кг/м3=</t>
  </si>
  <si>
    <t>р, г/см3</t>
  </si>
  <si>
    <t>р=Pпл*(1+Запас)*98066,5/(g*H)/1000=</t>
  </si>
  <si>
    <t>1. Ознакомить бригаду с планом работ, планом локализации и ликвидации аварий (ПЛА), возможными осложнениями и авариями в процессе работ.</t>
  </si>
  <si>
    <t>2. Обеспечить контроль воздушной среды на загазованность.</t>
  </si>
  <si>
    <t>3. Завести на скважину жидкость глушения плотностью</t>
  </si>
  <si>
    <t>г/см3,</t>
  </si>
  <si>
    <t xml:space="preserve">в объёме </t>
  </si>
  <si>
    <t>4. Опрессовать нагнетательную линию от агрегата до устья скважины на давление, превышающее максимальное рабочее давление в 1,5 раза.</t>
  </si>
  <si>
    <t>6. Составить акт совместно с супервайзером, об отсутствии избыточного давления на устье скважины.Оформить акт глушения скважины (ответственный мастер КРС). При Ризб произвести перерасчет удельного веса жидкости глушения и повторно заглушить скважину по согласованию с ЦДНГ.</t>
  </si>
  <si>
    <r>
      <t xml:space="preserve">5. Технология глушения:
 </t>
    </r>
    <r>
      <rPr>
        <sz val="16"/>
        <color rgb="FF0000FF"/>
        <rFont val="Arial"/>
        <family val="2"/>
        <charset val="204"/>
      </rPr>
      <t xml:space="preserve">              </t>
    </r>
    <r>
      <rPr>
        <sz val="16"/>
        <rFont val="Arial"/>
        <family val="2"/>
        <charset val="204"/>
      </rPr>
      <t xml:space="preserve">                                                                                                                                                                                                                         </t>
    </r>
  </si>
  <si>
    <t>ФОРМА "ЛИСТ ГЛУШЕНИЯ"</t>
  </si>
  <si>
    <t>ПРИЛОЖЕНИЕ 4 К РЕГЛАМЕНТУ БИЗНЕС-ПРОЦЕССА ООО "СЛАВНЕФТЬ-КРАСНОЯРСКНЕФТЕГАЗ" № П2-05.01 РГБП-0010 ЮЛ-428 "ПРОИЗВОДСТВО ТЕКУЩЕГО, КАПИТАЛЬНОГО РЕМОНТА СКВАЖИН" ВЕРСИЯ 2 ИЗМ.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</si>
</sst>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53" x14ac:knownFonts="1">
    <font>
      <sz val="11"/>
      <color theme="1"/>
      <name val="Calibri"/>
      <family val="2"/>
      <charset val="204"/>
      <scheme val="minor"/>
    </font>
    <font>
      <sz val="10"/>
      <name val="Arial"/>
      <family val="2"/>
      <charset val="204"/>
    </font>
    <font>
      <b/>
      <sz val="16"/>
      <name val="Arial CYR"/>
      <family val="2"/>
      <charset val="204"/>
    </font>
    <font>
      <sz val="10"/>
      <color indexed="9"/>
      <name val="Arial"/>
      <family val="2"/>
    </font>
    <font>
      <b/>
      <sz val="12"/>
      <color indexed="9"/>
      <name val="Arial Cyr"/>
    </font>
    <font>
      <b/>
      <sz val="12"/>
      <name val="Arial Cyr"/>
    </font>
    <font>
      <sz val="10"/>
      <name val="Arial CYR"/>
    </font>
    <font>
      <sz val="12"/>
      <name val="Arial Cyr"/>
    </font>
    <font>
      <b/>
      <sz val="18"/>
      <color indexed="12"/>
      <name val="Arial Cyr"/>
      <family val="2"/>
      <charset val="204"/>
    </font>
    <font>
      <b/>
      <sz val="12"/>
      <color indexed="12"/>
      <name val="Arial Cyr"/>
      <family val="2"/>
      <charset val="204"/>
    </font>
    <font>
      <sz val="8"/>
      <name val="Arial Cyr"/>
      <family val="2"/>
      <charset val="204"/>
    </font>
    <font>
      <sz val="12"/>
      <color indexed="12"/>
      <name val="Arial Cyr"/>
    </font>
    <font>
      <b/>
      <sz val="12"/>
      <name val="Arial"/>
      <family val="2"/>
    </font>
    <font>
      <sz val="12"/>
      <color indexed="9"/>
      <name val="Arial Cyr"/>
      <family val="2"/>
      <charset val="204"/>
    </font>
    <font>
      <b/>
      <sz val="12"/>
      <name val="Arial Cyr"/>
      <family val="2"/>
      <charset val="204"/>
    </font>
    <font>
      <sz val="19"/>
      <name val="Arial Cyr"/>
    </font>
    <font>
      <b/>
      <sz val="16"/>
      <color indexed="10"/>
      <name val="Arial Cyr"/>
      <family val="2"/>
      <charset val="204"/>
    </font>
    <font>
      <b/>
      <sz val="16"/>
      <color indexed="12"/>
      <name val="Arial Cyr"/>
      <family val="2"/>
      <charset val="204"/>
    </font>
    <font>
      <sz val="12"/>
      <name val="Symbol"/>
      <family val="1"/>
      <charset val="2"/>
    </font>
    <font>
      <sz val="12"/>
      <color rgb="FFFF0000"/>
      <name val="Arial Cyr"/>
      <family val="2"/>
      <charset val="204"/>
    </font>
    <font>
      <sz val="12"/>
      <color rgb="FF0000FF"/>
      <name val="Arial Cyr"/>
    </font>
    <font>
      <sz val="12"/>
      <name val="Times New Roman"/>
      <family val="1"/>
    </font>
    <font>
      <sz val="12"/>
      <color rgb="FF0000FF"/>
      <name val="Arial Cyr"/>
      <charset val="204"/>
    </font>
    <font>
      <sz val="12"/>
      <name val="Arial"/>
      <family val="2"/>
    </font>
    <font>
      <sz val="12"/>
      <name val="Arial Narrow"/>
      <family val="2"/>
      <charset val="204"/>
    </font>
    <font>
      <sz val="12"/>
      <color indexed="10"/>
      <name val="Arial Cyr"/>
    </font>
    <font>
      <sz val="10"/>
      <color indexed="61"/>
      <name val="Arial"/>
      <family val="2"/>
    </font>
    <font>
      <b/>
      <sz val="12"/>
      <name val="Arial Cyr"/>
      <charset val="204"/>
    </font>
    <font>
      <b/>
      <sz val="12"/>
      <color rgb="FF0000FF"/>
      <name val="Arial Cyr"/>
      <charset val="204"/>
    </font>
    <font>
      <sz val="12"/>
      <name val="Cambria"/>
      <family val="1"/>
      <charset val="204"/>
    </font>
    <font>
      <sz val="12"/>
      <name val="Arial Cyr"/>
      <family val="2"/>
      <charset val="204"/>
    </font>
    <font>
      <sz val="12"/>
      <name val="Arial Cyr"/>
      <charset val="204"/>
    </font>
    <font>
      <sz val="10"/>
      <name val="Arial Cyr"/>
      <family val="2"/>
      <charset val="204"/>
    </font>
    <font>
      <b/>
      <sz val="11.5"/>
      <name val="Arial Cyr"/>
      <family val="2"/>
      <charset val="204"/>
    </font>
    <font>
      <sz val="10"/>
      <name val="Times New Roman"/>
      <family val="1"/>
    </font>
    <font>
      <sz val="9"/>
      <color rgb="FF0000FF"/>
      <name val="Arial"/>
      <family val="2"/>
      <charset val="204"/>
    </font>
    <font>
      <sz val="10"/>
      <color rgb="FF0000FF"/>
      <name val="Arial"/>
      <family val="2"/>
      <charset val="204"/>
    </font>
    <font>
      <sz val="11.5"/>
      <color rgb="FF0000FF"/>
      <name val="Arial"/>
      <family val="2"/>
      <charset val="204"/>
    </font>
    <font>
      <sz val="10"/>
      <color rgb="FF0000FF"/>
      <name val="Calibri"/>
      <family val="2"/>
      <charset val="204"/>
    </font>
    <font>
      <sz val="11"/>
      <color rgb="FF0000FF"/>
      <name val="Symbol"/>
      <family val="1"/>
      <charset val="2"/>
    </font>
    <font>
      <u/>
      <sz val="10"/>
      <color rgb="FF0000FF"/>
      <name val="Arial"/>
      <family val="2"/>
      <charset val="204"/>
    </font>
    <font>
      <b/>
      <u/>
      <sz val="12"/>
      <color rgb="FFFF0000"/>
      <name val="Arial"/>
      <family val="2"/>
      <charset val="204"/>
    </font>
    <font>
      <sz val="10"/>
      <color indexed="9"/>
      <name val="Arial Cyr"/>
      <family val="2"/>
      <charset val="204"/>
    </font>
    <font>
      <sz val="14"/>
      <name val="Arial"/>
      <family val="2"/>
      <charset val="204"/>
    </font>
    <font>
      <b/>
      <sz val="16"/>
      <name val="Arial"/>
      <family val="2"/>
      <charset val="204"/>
    </font>
    <font>
      <sz val="16"/>
      <name val="Arial"/>
      <family val="2"/>
      <charset val="204"/>
    </font>
    <font>
      <b/>
      <sz val="16"/>
      <name val="Arial Cyr"/>
      <charset val="204"/>
    </font>
    <font>
      <sz val="16"/>
      <color rgb="FF0000FF"/>
      <name val="Arial"/>
      <family val="2"/>
      <charset val="204"/>
    </font>
    <font>
      <sz val="18"/>
      <name val="Arial"/>
      <family val="2"/>
      <charset val="204"/>
    </font>
    <font>
      <b/>
      <sz val="18"/>
      <name val="Arial"/>
      <family val="2"/>
      <charset val="204"/>
    </font>
    <font>
      <b/>
      <sz val="14"/>
      <name val="Arial"/>
      <family val="2"/>
      <charset val="204"/>
    </font>
    <font>
      <b/>
      <sz val="13"/>
      <name val="Arial"/>
      <family val="2"/>
      <charset val="204"/>
    </font>
    <font>
      <b/>
      <sz val="18"/>
      <color rgb="FFFF0000"/>
      <name val="Times New Roman"/>
      <family val="1"/>
      <charset val="204"/>
    </font>
  </fonts>
  <fills count="9">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lightHorizontal"/>
    </fill>
    <fill>
      <patternFill patternType="solid">
        <fgColor indexed="65"/>
        <bgColor indexed="64"/>
      </patternFill>
    </fill>
    <fill>
      <patternFill patternType="solid">
        <fgColor rgb="FFBBE3C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 fillId="0" borderId="0"/>
  </cellStyleXfs>
  <cellXfs count="232">
    <xf numFmtId="0" fontId="0" fillId="0" borderId="0" xfId="0"/>
    <xf numFmtId="0" fontId="1" fillId="0" borderId="0" xfId="1" applyAlignment="1" applyProtection="1">
      <alignment vertical="center"/>
    </xf>
    <xf numFmtId="0" fontId="3" fillId="0" borderId="0" xfId="1" applyFont="1" applyAlignment="1" applyProtection="1">
      <alignment vertical="center"/>
    </xf>
    <xf numFmtId="0" fontId="4" fillId="0" borderId="4" xfId="2" applyFont="1" applyBorder="1" applyAlignment="1" applyProtection="1">
      <alignment horizontal="centerContinuous" vertical="center"/>
    </xf>
    <xf numFmtId="0" fontId="5" fillId="0" borderId="0" xfId="2" applyFont="1" applyBorder="1" applyAlignment="1" applyProtection="1">
      <alignment horizontal="centerContinuous" vertical="center"/>
    </xf>
    <xf numFmtId="0" fontId="5" fillId="0" borderId="5" xfId="2" applyFont="1" applyBorder="1" applyAlignment="1" applyProtection="1">
      <alignment horizontal="centerContinuous" vertical="center"/>
    </xf>
    <xf numFmtId="0" fontId="6" fillId="0" borderId="0" xfId="1" applyFont="1" applyBorder="1" applyAlignment="1" applyProtection="1">
      <alignment vertical="center"/>
    </xf>
    <xf numFmtId="0" fontId="1" fillId="0" borderId="6" xfId="1" applyBorder="1" applyAlignment="1" applyProtection="1">
      <alignment vertical="center"/>
    </xf>
    <xf numFmtId="0" fontId="1" fillId="0" borderId="4" xfId="1" applyBorder="1" applyAlignment="1" applyProtection="1">
      <alignment vertical="center"/>
    </xf>
    <xf numFmtId="0" fontId="1" fillId="0" borderId="0" xfId="1" applyBorder="1" applyAlignment="1" applyProtection="1">
      <alignment vertical="center"/>
    </xf>
    <xf numFmtId="0" fontId="7" fillId="0" borderId="4" xfId="2" applyFont="1" applyBorder="1" applyAlignment="1" applyProtection="1">
      <alignment vertical="center"/>
    </xf>
    <xf numFmtId="0" fontId="7" fillId="0" borderId="0" xfId="2" applyFont="1" applyBorder="1" applyAlignment="1" applyProtection="1">
      <alignment vertical="center"/>
    </xf>
    <xf numFmtId="22" fontId="11" fillId="0" borderId="0" xfId="2" applyNumberFormat="1" applyFont="1" applyBorder="1" applyAlignment="1" applyProtection="1">
      <alignment horizontal="center" vertical="center"/>
    </xf>
    <xf numFmtId="0" fontId="12" fillId="0" borderId="0" xfId="1" applyFont="1" applyBorder="1" applyAlignment="1" applyProtection="1">
      <alignment vertical="center"/>
    </xf>
    <xf numFmtId="0" fontId="11" fillId="0" borderId="0" xfId="2" applyFont="1" applyFill="1" applyBorder="1" applyAlignment="1" applyProtection="1">
      <alignment horizontal="center" vertical="center"/>
    </xf>
    <xf numFmtId="0" fontId="13" fillId="0" borderId="0" xfId="2" applyFont="1" applyBorder="1" applyAlignment="1" applyProtection="1">
      <alignment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7" fillId="0" borderId="17" xfId="2" applyFont="1" applyBorder="1" applyAlignment="1" applyProtection="1">
      <alignment horizontal="center" vertical="center"/>
    </xf>
    <xf numFmtId="3" fontId="11" fillId="2" borderId="23" xfId="2" applyNumberFormat="1" applyFont="1" applyFill="1" applyBorder="1" applyAlignment="1" applyProtection="1">
      <alignment horizontal="center" vertical="center"/>
      <protection locked="0"/>
    </xf>
    <xf numFmtId="0" fontId="7" fillId="0" borderId="23" xfId="2" applyFont="1" applyBorder="1" applyAlignment="1" applyProtection="1">
      <alignment horizontal="center" vertical="center"/>
    </xf>
    <xf numFmtId="0" fontId="1" fillId="0" borderId="24" xfId="1" applyBorder="1" applyAlignment="1" applyProtection="1">
      <alignment vertical="center"/>
    </xf>
    <xf numFmtId="0" fontId="7" fillId="0" borderId="25" xfId="2" applyFont="1" applyBorder="1" applyAlignment="1" applyProtection="1">
      <alignment horizontal="center" vertical="center"/>
    </xf>
    <xf numFmtId="3" fontId="11" fillId="2" borderId="26" xfId="2" applyNumberFormat="1" applyFont="1" applyFill="1" applyBorder="1" applyAlignment="1" applyProtection="1">
      <alignment horizontal="center" vertical="center"/>
      <protection locked="0"/>
    </xf>
    <xf numFmtId="0" fontId="7" fillId="0" borderId="26" xfId="2" applyFont="1" applyBorder="1" applyAlignment="1" applyProtection="1">
      <alignment horizontal="center" vertical="center"/>
    </xf>
    <xf numFmtId="0" fontId="16" fillId="0" borderId="4" xfId="3" applyFont="1" applyBorder="1" applyAlignment="1" applyProtection="1">
      <alignment horizontal="left" vertical="center"/>
    </xf>
    <xf numFmtId="0" fontId="7" fillId="0" borderId="0" xfId="3" applyFont="1" applyBorder="1" applyAlignment="1" applyProtection="1">
      <alignment vertical="center"/>
    </xf>
    <xf numFmtId="0" fontId="17" fillId="3" borderId="27" xfId="3" applyFont="1" applyFill="1" applyBorder="1" applyAlignment="1" applyProtection="1">
      <alignment horizontal="center" vertical="center"/>
      <protection locked="0"/>
    </xf>
    <xf numFmtId="0" fontId="17" fillId="3" borderId="28" xfId="3" applyFont="1" applyFill="1" applyBorder="1" applyAlignment="1" applyProtection="1">
      <alignment horizontal="center" vertical="center"/>
      <protection locked="0"/>
    </xf>
    <xf numFmtId="0" fontId="17" fillId="3" borderId="29" xfId="3" applyFont="1" applyFill="1" applyBorder="1" applyAlignment="1" applyProtection="1">
      <alignment horizontal="center" vertical="center"/>
      <protection locked="0"/>
    </xf>
    <xf numFmtId="0" fontId="14" fillId="0" borderId="24" xfId="2" applyFont="1" applyBorder="1" applyAlignment="1" applyProtection="1">
      <alignment horizontal="left" vertical="center"/>
    </xf>
    <xf numFmtId="0" fontId="7" fillId="0" borderId="0" xfId="2" applyFont="1" applyBorder="1" applyAlignment="1" applyProtection="1">
      <alignment horizontal="left" vertical="center"/>
    </xf>
    <xf numFmtId="0" fontId="7" fillId="0" borderId="0" xfId="1" applyFont="1" applyBorder="1" applyAlignment="1" applyProtection="1">
      <alignment vertical="center"/>
    </xf>
    <xf numFmtId="0" fontId="1" fillId="0" borderId="13" xfId="1" applyBorder="1" applyAlignment="1" applyProtection="1">
      <alignment vertical="center"/>
    </xf>
    <xf numFmtId="0" fontId="7" fillId="0" borderId="14" xfId="2" applyFont="1" applyBorder="1" applyAlignment="1" applyProtection="1">
      <alignment vertical="center"/>
    </xf>
    <xf numFmtId="0" fontId="7" fillId="0" borderId="14" xfId="2" applyFont="1" applyBorder="1" applyAlignment="1" applyProtection="1">
      <alignment horizontal="right" vertical="center"/>
    </xf>
    <xf numFmtId="0" fontId="7" fillId="0" borderId="12" xfId="2" applyFont="1" applyBorder="1" applyAlignment="1" applyProtection="1">
      <alignment horizontal="center" vertical="center"/>
    </xf>
    <xf numFmtId="164" fontId="11" fillId="2" borderId="30" xfId="2" applyNumberFormat="1" applyFont="1" applyFill="1" applyBorder="1" applyAlignment="1" applyProtection="1">
      <alignment horizontal="center" vertical="center"/>
      <protection locked="0"/>
    </xf>
    <xf numFmtId="0" fontId="7" fillId="0" borderId="30" xfId="2" applyFont="1" applyBorder="1" applyAlignment="1" applyProtection="1">
      <alignment horizontal="center" vertical="center"/>
    </xf>
    <xf numFmtId="0" fontId="14" fillId="0" borderId="0" xfId="2" applyFont="1" applyBorder="1" applyAlignment="1" applyProtection="1">
      <alignment horizontal="left" vertical="center"/>
    </xf>
    <xf numFmtId="0" fontId="18" fillId="0" borderId="25" xfId="2" applyFont="1" applyBorder="1" applyAlignment="1" applyProtection="1">
      <alignment horizontal="center" vertical="center"/>
    </xf>
    <xf numFmtId="164" fontId="11" fillId="2" borderId="26" xfId="2" applyNumberFormat="1" applyFont="1" applyFill="1" applyBorder="1" applyAlignment="1" applyProtection="1">
      <alignment horizontal="center" vertical="center"/>
      <protection locked="0"/>
    </xf>
    <xf numFmtId="0" fontId="7" fillId="0" borderId="24" xfId="2" applyFont="1" applyBorder="1" applyAlignment="1" applyProtection="1">
      <alignment horizontal="left" vertical="center"/>
    </xf>
    <xf numFmtId="0" fontId="7" fillId="0" borderId="0" xfId="2" applyFont="1" applyBorder="1" applyAlignment="1" applyProtection="1">
      <alignment horizontal="right" vertical="center"/>
    </xf>
    <xf numFmtId="164" fontId="11" fillId="2" borderId="26" xfId="2" applyNumberFormat="1" applyFont="1" applyFill="1" applyBorder="1" applyAlignment="1" applyProtection="1">
      <alignment horizontal="center" vertical="center"/>
    </xf>
    <xf numFmtId="0" fontId="7" fillId="0" borderId="13" xfId="2" applyFont="1" applyBorder="1" applyAlignment="1" applyProtection="1">
      <alignment horizontal="left" vertical="center"/>
    </xf>
    <xf numFmtId="0" fontId="19" fillId="0" borderId="0" xfId="2" applyFont="1" applyBorder="1" applyAlignment="1" applyProtection="1">
      <alignment vertical="center"/>
    </xf>
    <xf numFmtId="0" fontId="14" fillId="0" borderId="4" xfId="1" applyFont="1" applyBorder="1" applyAlignment="1" applyProtection="1">
      <alignment vertical="center"/>
    </xf>
    <xf numFmtId="0" fontId="7" fillId="0" borderId="0" xfId="2" applyFont="1" applyFill="1" applyBorder="1" applyAlignment="1" applyProtection="1">
      <alignment vertical="center"/>
    </xf>
    <xf numFmtId="3" fontId="20" fillId="2" borderId="30" xfId="2" applyNumberFormat="1" applyFont="1" applyFill="1" applyBorder="1" applyAlignment="1" applyProtection="1">
      <alignment horizontal="center" vertical="center"/>
      <protection locked="0"/>
    </xf>
    <xf numFmtId="0" fontId="21" fillId="0" borderId="31" xfId="2" applyFont="1" applyBorder="1" applyAlignment="1" applyProtection="1">
      <alignment vertical="center"/>
    </xf>
    <xf numFmtId="2" fontId="22" fillId="4" borderId="32" xfId="2" applyNumberFormat="1" applyFont="1" applyFill="1" applyBorder="1" applyAlignment="1" applyProtection="1">
      <alignment horizontal="center" vertical="center"/>
    </xf>
    <xf numFmtId="0" fontId="21" fillId="0" borderId="4" xfId="2" applyFont="1" applyBorder="1" applyAlignment="1" applyProtection="1">
      <alignment vertical="center"/>
    </xf>
    <xf numFmtId="165" fontId="22" fillId="4" borderId="32" xfId="2" applyNumberFormat="1" applyFont="1" applyFill="1" applyBorder="1" applyAlignment="1" applyProtection="1">
      <alignment horizontal="center" vertical="center"/>
    </xf>
    <xf numFmtId="0" fontId="23" fillId="0" borderId="0" xfId="1" applyFont="1" applyBorder="1" applyAlignment="1" applyProtection="1">
      <alignment vertical="center"/>
    </xf>
    <xf numFmtId="0" fontId="21" fillId="0" borderId="4" xfId="1" applyFont="1" applyBorder="1" applyAlignment="1" applyProtection="1">
      <alignment vertical="center"/>
    </xf>
    <xf numFmtId="1" fontId="22" fillId="4" borderId="32" xfId="2" applyNumberFormat="1" applyFont="1" applyFill="1" applyBorder="1" applyAlignment="1" applyProtection="1">
      <alignment horizontal="center" vertical="center"/>
    </xf>
    <xf numFmtId="0" fontId="24" fillId="0" borderId="4" xfId="2" applyFont="1" applyBorder="1" applyAlignment="1" applyProtection="1">
      <alignment vertical="center"/>
    </xf>
    <xf numFmtId="3" fontId="11" fillId="2" borderId="30" xfId="2" applyNumberFormat="1" applyFont="1" applyFill="1" applyBorder="1" applyAlignment="1" applyProtection="1">
      <alignment horizontal="center" vertical="center"/>
      <protection locked="0"/>
    </xf>
    <xf numFmtId="2" fontId="25" fillId="0" borderId="0" xfId="2" applyNumberFormat="1" applyFont="1" applyBorder="1" applyAlignment="1" applyProtection="1">
      <alignment horizontal="center" vertical="center"/>
    </xf>
    <xf numFmtId="0" fontId="26" fillId="0" borderId="6" xfId="1" applyFont="1" applyBorder="1" applyAlignment="1" applyProtection="1">
      <alignment vertical="center"/>
    </xf>
    <xf numFmtId="0" fontId="26" fillId="0" borderId="0" xfId="1" applyFont="1" applyAlignment="1" applyProtection="1">
      <alignment vertical="center"/>
    </xf>
    <xf numFmtId="0" fontId="14" fillId="0" borderId="4" xfId="2" applyFont="1" applyBorder="1" applyAlignment="1" applyProtection="1">
      <alignment vertical="center"/>
    </xf>
    <xf numFmtId="0" fontId="27" fillId="0" borderId="0" xfId="2" applyFont="1" applyBorder="1" applyAlignment="1" applyProtection="1">
      <alignment vertical="center"/>
    </xf>
    <xf numFmtId="0" fontId="21" fillId="0" borderId="0" xfId="2" applyFont="1" applyBorder="1" applyAlignment="1" applyProtection="1">
      <alignment vertical="center"/>
    </xf>
    <xf numFmtId="0" fontId="14" fillId="0" borderId="27" xfId="2" applyFont="1" applyBorder="1" applyAlignment="1" applyProtection="1">
      <alignment horizontal="left" vertical="center"/>
    </xf>
    <xf numFmtId="0" fontId="7" fillId="0" borderId="28" xfId="2" applyFont="1" applyBorder="1" applyAlignment="1" applyProtection="1">
      <alignment horizontal="right" vertical="center"/>
    </xf>
    <xf numFmtId="0" fontId="7" fillId="0" borderId="28" xfId="2" applyFont="1" applyBorder="1" applyAlignment="1" applyProtection="1">
      <alignment horizontal="center" vertical="center"/>
    </xf>
    <xf numFmtId="3" fontId="11" fillId="2" borderId="32" xfId="2" applyNumberFormat="1" applyFont="1" applyFill="1" applyBorder="1" applyAlignment="1" applyProtection="1">
      <alignment horizontal="center" vertical="center"/>
      <protection locked="0"/>
    </xf>
    <xf numFmtId="0" fontId="7" fillId="0" borderId="29" xfId="2" applyFont="1" applyBorder="1" applyAlignment="1" applyProtection="1">
      <alignment horizontal="center" vertical="center"/>
    </xf>
    <xf numFmtId="0" fontId="21" fillId="0" borderId="0" xfId="1" applyFont="1" applyBorder="1" applyAlignment="1" applyProtection="1">
      <alignment vertical="center"/>
    </xf>
    <xf numFmtId="2" fontId="7" fillId="0" borderId="0" xfId="2" applyNumberFormat="1" applyFont="1" applyBorder="1" applyAlignment="1" applyProtection="1">
      <alignment vertical="center"/>
    </xf>
    <xf numFmtId="0" fontId="24" fillId="0" borderId="4" xfId="1" applyFont="1" applyBorder="1" applyAlignment="1" applyProtection="1">
      <alignment vertical="center"/>
    </xf>
    <xf numFmtId="0" fontId="14" fillId="0" borderId="9" xfId="2" applyFont="1" applyBorder="1" applyAlignment="1" applyProtection="1">
      <alignment vertical="center"/>
    </xf>
    <xf numFmtId="0" fontId="7" fillId="0" borderId="18" xfId="2" applyFont="1" applyBorder="1" applyAlignment="1" applyProtection="1">
      <alignment vertical="center"/>
    </xf>
    <xf numFmtId="0" fontId="10" fillId="0" borderId="13" xfId="2" applyFont="1" applyBorder="1" applyAlignment="1" applyProtection="1">
      <alignment vertical="center"/>
    </xf>
    <xf numFmtId="0" fontId="7" fillId="0" borderId="14" xfId="2" applyFont="1" applyBorder="1" applyAlignment="1" applyProtection="1">
      <alignment horizontal="center" vertical="center"/>
    </xf>
    <xf numFmtId="0" fontId="14" fillId="0" borderId="9" xfId="2" applyFont="1" applyFill="1" applyBorder="1" applyAlignment="1" applyProtection="1">
      <alignment vertical="center"/>
    </xf>
    <xf numFmtId="0" fontId="7" fillId="0" borderId="18" xfId="2" applyFont="1" applyFill="1" applyBorder="1" applyAlignment="1" applyProtection="1">
      <alignment vertical="center"/>
    </xf>
    <xf numFmtId="165" fontId="25" fillId="0" borderId="0" xfId="2" applyNumberFormat="1" applyFont="1" applyBorder="1" applyAlignment="1" applyProtection="1">
      <alignment horizontal="center" vertical="center"/>
    </xf>
    <xf numFmtId="0" fontId="10" fillId="0" borderId="13" xfId="2" applyFont="1" applyFill="1" applyBorder="1" applyAlignment="1" applyProtection="1">
      <alignment vertical="center"/>
    </xf>
    <xf numFmtId="0" fontId="7" fillId="0" borderId="14" xfId="2" applyFont="1" applyFill="1" applyBorder="1" applyAlignment="1" applyProtection="1">
      <alignment vertical="center"/>
    </xf>
    <xf numFmtId="0" fontId="7" fillId="0" borderId="14" xfId="2" applyFont="1" applyFill="1" applyBorder="1" applyAlignment="1" applyProtection="1">
      <alignment horizontal="center" vertical="center"/>
    </xf>
    <xf numFmtId="0" fontId="27" fillId="0" borderId="0" xfId="2" applyFont="1" applyFill="1" applyBorder="1" applyAlignment="1" applyProtection="1">
      <alignment vertical="center"/>
    </xf>
    <xf numFmtId="0" fontId="14" fillId="0" borderId="31" xfId="2" applyFont="1" applyBorder="1" applyAlignment="1" applyProtection="1">
      <alignment vertical="center"/>
    </xf>
    <xf numFmtId="0" fontId="7" fillId="0" borderId="13" xfId="2" applyFont="1" applyBorder="1" applyAlignment="1" applyProtection="1">
      <alignment vertical="center"/>
    </xf>
    <xf numFmtId="0" fontId="21" fillId="0" borderId="0" xfId="2" applyFont="1" applyFill="1" applyBorder="1" applyAlignment="1" applyProtection="1">
      <alignment vertical="center"/>
    </xf>
    <xf numFmtId="0" fontId="14" fillId="0" borderId="0" xfId="2" applyFont="1" applyBorder="1" applyAlignment="1" applyProtection="1">
      <alignment horizontal="center" vertical="center"/>
    </xf>
    <xf numFmtId="0" fontId="21" fillId="0" borderId="0" xfId="1" applyFont="1" applyFill="1" applyBorder="1" applyAlignment="1" applyProtection="1">
      <alignment vertical="center"/>
    </xf>
    <xf numFmtId="0" fontId="14" fillId="0" borderId="31" xfId="2" applyFont="1" applyFill="1" applyBorder="1" applyAlignment="1" applyProtection="1">
      <alignment vertical="center"/>
    </xf>
    <xf numFmtId="0" fontId="7" fillId="0" borderId="13" xfId="2" applyFont="1" applyFill="1" applyBorder="1" applyAlignment="1" applyProtection="1">
      <alignment vertical="center"/>
    </xf>
    <xf numFmtId="0" fontId="30" fillId="0" borderId="4" xfId="2" applyFont="1" applyBorder="1" applyAlignment="1" applyProtection="1">
      <alignment vertical="center"/>
    </xf>
    <xf numFmtId="165" fontId="28" fillId="4" borderId="32" xfId="2" applyNumberFormat="1" applyFont="1" applyFill="1" applyBorder="1" applyAlignment="1" applyProtection="1">
      <alignment horizontal="center" vertical="center"/>
    </xf>
    <xf numFmtId="0" fontId="31" fillId="0" borderId="24" xfId="2" applyFont="1" applyBorder="1" applyAlignment="1" applyProtection="1">
      <alignment vertical="center"/>
    </xf>
    <xf numFmtId="0" fontId="31" fillId="0" borderId="0" xfId="2" applyFont="1" applyBorder="1" applyAlignment="1" applyProtection="1">
      <alignment vertical="center"/>
    </xf>
    <xf numFmtId="0" fontId="31" fillId="0" borderId="25" xfId="2" applyFont="1" applyBorder="1" applyAlignment="1" applyProtection="1">
      <alignment horizontal="center" vertical="center"/>
    </xf>
    <xf numFmtId="0" fontId="32" fillId="0" borderId="13" xfId="2" applyFont="1" applyBorder="1" applyAlignment="1" applyProtection="1">
      <alignment vertical="center"/>
    </xf>
    <xf numFmtId="0" fontId="27" fillId="0" borderId="4" xfId="2" applyFont="1" applyBorder="1" applyAlignment="1" applyProtection="1">
      <alignment vertical="center"/>
    </xf>
    <xf numFmtId="0" fontId="25" fillId="0" borderId="0" xfId="2" applyFont="1" applyFill="1" applyBorder="1" applyAlignment="1" applyProtection="1">
      <alignment horizontal="center" vertical="center"/>
    </xf>
    <xf numFmtId="0" fontId="31" fillId="0" borderId="0" xfId="2" applyFont="1" applyFill="1" applyBorder="1" applyAlignment="1" applyProtection="1">
      <alignment vertical="center"/>
    </xf>
    <xf numFmtId="1" fontId="28" fillId="4" borderId="32" xfId="2" applyNumberFormat="1" applyFont="1" applyFill="1" applyBorder="1" applyAlignment="1" applyProtection="1">
      <alignment horizontal="center" vertical="center"/>
    </xf>
    <xf numFmtId="0" fontId="29" fillId="0" borderId="32" xfId="2" applyFont="1" applyFill="1" applyBorder="1" applyAlignment="1" applyProtection="1">
      <alignment horizontal="center" vertical="center"/>
    </xf>
    <xf numFmtId="0" fontId="34" fillId="0" borderId="0" xfId="1" applyFont="1" applyBorder="1" applyAlignment="1" applyProtection="1">
      <alignment vertical="center"/>
    </xf>
    <xf numFmtId="0" fontId="7" fillId="0" borderId="4" xfId="2" applyFont="1" applyBorder="1" applyAlignment="1" applyProtection="1">
      <alignment horizontal="right" vertical="center"/>
    </xf>
    <xf numFmtId="3" fontId="11" fillId="5" borderId="32" xfId="2" applyNumberFormat="1" applyFont="1" applyFill="1" applyBorder="1" applyAlignment="1" applyProtection="1">
      <alignment horizontal="center" vertical="center"/>
      <protection locked="0"/>
    </xf>
    <xf numFmtId="0" fontId="7" fillId="6" borderId="0" xfId="2" applyFont="1" applyFill="1" applyBorder="1" applyAlignment="1" applyProtection="1">
      <alignment vertical="center"/>
    </xf>
    <xf numFmtId="0" fontId="1" fillId="6" borderId="0" xfId="1" applyFill="1" applyBorder="1" applyAlignment="1" applyProtection="1">
      <alignment vertical="center"/>
    </xf>
    <xf numFmtId="0" fontId="10" fillId="0" borderId="4" xfId="2" applyFont="1" applyBorder="1" applyAlignment="1" applyProtection="1">
      <alignment vertical="center"/>
    </xf>
    <xf numFmtId="0" fontId="35" fillId="0" borderId="0" xfId="1" applyFont="1" applyAlignment="1" applyProtection="1">
      <alignment horizontal="right" vertical="center"/>
    </xf>
    <xf numFmtId="0" fontId="36" fillId="0" borderId="0" xfId="1" applyFont="1" applyAlignment="1" applyProtection="1">
      <alignment horizontal="center" vertical="center"/>
    </xf>
    <xf numFmtId="0" fontId="36" fillId="0" borderId="0" xfId="1" applyFont="1" applyAlignment="1" applyProtection="1">
      <alignment horizontal="left" vertical="center"/>
    </xf>
    <xf numFmtId="0" fontId="1" fillId="0" borderId="0" xfId="1" applyFont="1" applyAlignment="1" applyProtection="1">
      <alignment vertical="center"/>
    </xf>
    <xf numFmtId="0" fontId="7" fillId="6" borderId="0" xfId="1" applyFont="1" applyFill="1" applyBorder="1" applyAlignment="1" applyProtection="1">
      <alignment vertical="center"/>
    </xf>
    <xf numFmtId="1" fontId="36" fillId="0" borderId="0" xfId="1" applyNumberFormat="1" applyFont="1" applyAlignment="1" applyProtection="1">
      <alignment horizontal="center" vertical="center"/>
    </xf>
    <xf numFmtId="164" fontId="36" fillId="0" borderId="0" xfId="1" applyNumberFormat="1" applyFont="1" applyAlignment="1" applyProtection="1">
      <alignment horizontal="center" vertical="center"/>
    </xf>
    <xf numFmtId="9" fontId="11" fillId="5" borderId="32" xfId="2" applyNumberFormat="1" applyFont="1" applyFill="1" applyBorder="1" applyAlignment="1" applyProtection="1">
      <alignment horizontal="center" vertical="center"/>
      <protection locked="0"/>
    </xf>
    <xf numFmtId="3" fontId="36" fillId="0" borderId="0" xfId="1" applyNumberFormat="1" applyFont="1" applyAlignment="1" applyProtection="1">
      <alignment horizontal="center" vertical="center"/>
    </xf>
    <xf numFmtId="0" fontId="36" fillId="0" borderId="0" xfId="1" applyFont="1" applyAlignment="1" applyProtection="1">
      <alignment vertical="center"/>
    </xf>
    <xf numFmtId="0" fontId="39" fillId="0" borderId="0" xfId="1" applyFont="1" applyAlignment="1" applyProtection="1">
      <alignment horizontal="center" vertical="center"/>
    </xf>
    <xf numFmtId="3" fontId="40" fillId="0" borderId="0" xfId="1" applyNumberFormat="1" applyFont="1" applyAlignment="1" applyProtection="1">
      <alignment horizontal="center" vertical="center"/>
    </xf>
    <xf numFmtId="164" fontId="36" fillId="0" borderId="0" xfId="1" applyNumberFormat="1" applyFont="1" applyAlignment="1" applyProtection="1">
      <alignment horizontal="left" vertical="center"/>
    </xf>
    <xf numFmtId="164" fontId="40" fillId="0" borderId="0" xfId="1" applyNumberFormat="1" applyFont="1" applyAlignment="1" applyProtection="1">
      <alignment horizontal="center" vertical="center"/>
    </xf>
    <xf numFmtId="0" fontId="14" fillId="0" borderId="4" xfId="2" applyFont="1" applyBorder="1" applyAlignment="1" applyProtection="1">
      <alignment horizontal="right" vertical="center"/>
    </xf>
    <xf numFmtId="0" fontId="7" fillId="0" borderId="24" xfId="2" applyFont="1" applyBorder="1" applyAlignment="1" applyProtection="1">
      <alignment vertical="center"/>
    </xf>
    <xf numFmtId="0" fontId="7" fillId="7" borderId="0" xfId="2" applyFont="1" applyFill="1" applyBorder="1" applyAlignment="1" applyProtection="1">
      <alignment vertical="center"/>
    </xf>
    <xf numFmtId="0" fontId="14" fillId="0" borderId="0" xfId="2" applyFont="1" applyBorder="1" applyAlignment="1" applyProtection="1">
      <alignment vertical="center"/>
    </xf>
    <xf numFmtId="0" fontId="14" fillId="0" borderId="18" xfId="2" applyFont="1" applyBorder="1" applyAlignment="1" applyProtection="1">
      <alignment vertical="center"/>
    </xf>
    <xf numFmtId="165" fontId="23" fillId="0" borderId="0" xfId="1" applyNumberFormat="1" applyFont="1" applyBorder="1" applyAlignment="1" applyProtection="1">
      <alignment horizontal="center" vertical="center"/>
    </xf>
    <xf numFmtId="2" fontId="42" fillId="0" borderId="13" xfId="2" applyNumberFormat="1" applyFont="1" applyBorder="1" applyAlignment="1" applyProtection="1">
      <alignment vertical="center"/>
    </xf>
    <xf numFmtId="2" fontId="42" fillId="0" borderId="14" xfId="2" applyNumberFormat="1" applyFont="1" applyBorder="1" applyAlignment="1" applyProtection="1">
      <alignment horizontal="left" vertical="center"/>
    </xf>
    <xf numFmtId="0" fontId="10" fillId="0" borderId="19" xfId="2" applyFont="1" applyBorder="1" applyAlignment="1" applyProtection="1">
      <alignment horizontal="left" vertical="center"/>
    </xf>
    <xf numFmtId="0" fontId="5" fillId="0" borderId="5" xfId="2" applyFont="1" applyBorder="1" applyAlignment="1" applyProtection="1">
      <alignment horizontal="center" vertical="center"/>
    </xf>
    <xf numFmtId="0" fontId="7" fillId="0" borderId="5" xfId="1" applyFont="1" applyBorder="1" applyAlignment="1" applyProtection="1">
      <alignment vertical="center"/>
    </xf>
    <xf numFmtId="0" fontId="7" fillId="0" borderId="5" xfId="2" applyFont="1" applyBorder="1" applyAlignment="1" applyProtection="1">
      <alignment vertical="center"/>
    </xf>
    <xf numFmtId="0" fontId="1" fillId="0" borderId="5" xfId="1" applyBorder="1" applyAlignment="1" applyProtection="1">
      <alignment vertical="center"/>
    </xf>
    <xf numFmtId="0" fontId="1" fillId="0" borderId="22" xfId="1" applyBorder="1" applyAlignment="1" applyProtection="1">
      <alignment vertical="center"/>
    </xf>
    <xf numFmtId="0" fontId="43" fillId="0" borderId="0" xfId="1" applyFont="1" applyBorder="1" applyAlignment="1" applyProtection="1">
      <alignment horizontal="left" vertical="center"/>
    </xf>
    <xf numFmtId="0" fontId="1" fillId="0" borderId="0" xfId="1" applyAlignment="1" applyProtection="1">
      <alignment vertical="center"/>
      <protection locked="0"/>
    </xf>
    <xf numFmtId="0" fontId="44" fillId="0" borderId="0" xfId="2" applyFont="1" applyFill="1" applyAlignment="1" applyProtection="1">
      <alignment horizontal="center" vertical="center"/>
      <protection locked="0"/>
    </xf>
    <xf numFmtId="0" fontId="45" fillId="0" borderId="0" xfId="2" applyFont="1" applyFill="1" applyAlignment="1" applyProtection="1">
      <alignment horizontal="center" vertical="center"/>
      <protection locked="0"/>
    </xf>
    <xf numFmtId="0" fontId="44" fillId="0" borderId="33" xfId="2"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1" fontId="22" fillId="4" borderId="27" xfId="2" applyNumberFormat="1" applyFont="1" applyFill="1" applyBorder="1" applyAlignment="1" applyProtection="1">
      <alignment horizontal="center" vertical="center"/>
    </xf>
    <xf numFmtId="166" fontId="46" fillId="4" borderId="34" xfId="2" applyNumberFormat="1" applyFont="1" applyFill="1" applyBorder="1" applyAlignment="1" applyProtection="1">
      <alignment horizontal="center" vertical="center"/>
    </xf>
    <xf numFmtId="0" fontId="1" fillId="0" borderId="0" xfId="1" applyAlignment="1" applyProtection="1">
      <alignment vertical="center" wrapText="1"/>
      <protection locked="0"/>
    </xf>
    <xf numFmtId="166" fontId="44" fillId="4" borderId="32" xfId="2" applyNumberFormat="1" applyFont="1" applyFill="1" applyBorder="1" applyAlignment="1" applyProtection="1">
      <alignment horizontal="center" vertical="center" wrapText="1"/>
      <protection locked="0"/>
    </xf>
    <xf numFmtId="0" fontId="45" fillId="0" borderId="0" xfId="2" applyFont="1" applyAlignment="1" applyProtection="1">
      <alignment vertical="center" wrapText="1"/>
      <protection locked="0"/>
    </xf>
    <xf numFmtId="1" fontId="44" fillId="4" borderId="32" xfId="2" applyNumberFormat="1" applyFont="1" applyFill="1" applyBorder="1" applyAlignment="1" applyProtection="1">
      <alignment horizontal="center" vertical="center" wrapText="1"/>
      <protection locked="0"/>
    </xf>
    <xf numFmtId="0" fontId="1" fillId="0" borderId="0" xfId="1" applyFont="1" applyAlignment="1" applyProtection="1">
      <alignment vertical="center" wrapText="1"/>
      <protection locked="0"/>
    </xf>
    <xf numFmtId="0" fontId="43" fillId="0" borderId="0" xfId="4" applyFont="1" applyAlignment="1" applyProtection="1">
      <alignment vertical="center" wrapText="1"/>
      <protection locked="0"/>
    </xf>
    <xf numFmtId="0" fontId="1" fillId="0" borderId="0" xfId="5" applyAlignment="1" applyProtection="1">
      <alignment vertical="center" wrapText="1"/>
      <protection locked="0"/>
    </xf>
    <xf numFmtId="0" fontId="48" fillId="0" borderId="0" xfId="1" applyFont="1" applyAlignment="1" applyProtection="1">
      <alignment wrapText="1"/>
      <protection locked="0"/>
    </xf>
    <xf numFmtId="0" fontId="49" fillId="0" borderId="14" xfId="4" applyFont="1" applyBorder="1" applyAlignment="1" applyProtection="1">
      <alignment vertical="center"/>
      <protection locked="0"/>
    </xf>
    <xf numFmtId="0" fontId="50" fillId="0" borderId="14" xfId="4" applyFont="1" applyBorder="1" applyAlignment="1" applyProtection="1">
      <alignment vertical="center"/>
      <protection locked="0"/>
    </xf>
    <xf numFmtId="0" fontId="49" fillId="0" borderId="0" xfId="4" applyFont="1" applyAlignment="1" applyProtection="1">
      <alignment vertical="center"/>
      <protection locked="0"/>
    </xf>
    <xf numFmtId="0" fontId="50" fillId="0" borderId="0" xfId="4" applyFont="1" applyAlignment="1" applyProtection="1">
      <alignment vertical="center"/>
      <protection locked="0"/>
    </xf>
    <xf numFmtId="0" fontId="1" fillId="0" borderId="0" xfId="1" applyAlignment="1" applyProtection="1">
      <alignment vertical="center" wrapText="1"/>
    </xf>
    <xf numFmtId="0" fontId="7" fillId="0" borderId="0" xfId="2" applyFont="1" applyBorder="1" applyAlignment="1" applyProtection="1">
      <alignment horizontal="center" vertical="center"/>
    </xf>
    <xf numFmtId="3" fontId="11" fillId="0" borderId="0" xfId="2" applyNumberFormat="1" applyFont="1" applyFill="1" applyBorder="1" applyAlignment="1" applyProtection="1">
      <alignment horizontal="center" vertical="center"/>
    </xf>
    <xf numFmtId="3" fontId="11" fillId="3" borderId="0" xfId="2" applyNumberFormat="1" applyFont="1" applyFill="1" applyBorder="1" applyAlignment="1" applyProtection="1">
      <alignment horizontal="center" vertical="center"/>
    </xf>
    <xf numFmtId="0" fontId="52" fillId="0" borderId="0" xfId="1" applyFont="1" applyAlignment="1" applyProtection="1">
      <alignment vertical="center"/>
    </xf>
    <xf numFmtId="0" fontId="51" fillId="0" borderId="0" xfId="0" applyFont="1" applyAlignment="1">
      <alignment horizontal="left" vertical="top" wrapText="1"/>
    </xf>
    <xf numFmtId="0" fontId="45" fillId="0" borderId="0" xfId="2" applyFont="1" applyAlignment="1" applyProtection="1">
      <alignment horizontal="left" vertical="center" wrapText="1"/>
      <protection locked="0"/>
    </xf>
    <xf numFmtId="0" fontId="45" fillId="0" borderId="0" xfId="2" applyNumberFormat="1" applyFont="1" applyAlignment="1" applyProtection="1">
      <alignment horizontal="left" vertical="center" wrapText="1"/>
      <protection locked="0"/>
    </xf>
    <xf numFmtId="0" fontId="45" fillId="0" borderId="0" xfId="2" applyFont="1" applyFill="1" applyAlignment="1" applyProtection="1">
      <alignment horizontal="left" vertical="top" wrapText="1"/>
      <protection locked="0"/>
    </xf>
    <xf numFmtId="0" fontId="45" fillId="0" borderId="0" xfId="2" applyFont="1" applyAlignment="1" applyProtection="1">
      <alignment vertical="center" wrapText="1"/>
      <protection locked="0"/>
    </xf>
    <xf numFmtId="0" fontId="1" fillId="0" borderId="0" xfId="1" applyAlignment="1" applyProtection="1">
      <alignment vertical="center" wrapText="1"/>
      <protection locked="0"/>
    </xf>
    <xf numFmtId="1" fontId="7" fillId="8" borderId="23" xfId="2" applyNumberFormat="1" applyFont="1" applyFill="1" applyBorder="1" applyAlignment="1" applyProtection="1">
      <alignment horizontal="center" vertical="center"/>
      <protection locked="0"/>
    </xf>
    <xf numFmtId="1" fontId="7" fillId="8" borderId="30" xfId="2" applyNumberFormat="1" applyFont="1" applyFill="1" applyBorder="1" applyAlignment="1" applyProtection="1">
      <alignment horizontal="center" vertical="center"/>
      <protection locked="0"/>
    </xf>
    <xf numFmtId="166" fontId="20" fillId="4" borderId="23" xfId="2" applyNumberFormat="1" applyFont="1" applyFill="1" applyBorder="1" applyAlignment="1" applyProtection="1">
      <alignment horizontal="center" vertical="center"/>
    </xf>
    <xf numFmtId="166" fontId="20" fillId="4" borderId="30" xfId="2" applyNumberFormat="1" applyFont="1" applyFill="1" applyBorder="1" applyAlignment="1" applyProtection="1">
      <alignment horizontal="center" vertical="center"/>
    </xf>
    <xf numFmtId="0" fontId="7" fillId="0" borderId="23" xfId="2" applyFont="1" applyBorder="1" applyAlignment="1" applyProtection="1">
      <alignment horizontal="center" vertical="center"/>
    </xf>
    <xf numFmtId="0" fontId="7" fillId="0" borderId="30" xfId="2" applyFont="1" applyBorder="1" applyAlignment="1" applyProtection="1">
      <alignment horizontal="center" vertical="center"/>
    </xf>
    <xf numFmtId="1" fontId="31" fillId="4" borderId="23" xfId="2" applyNumberFormat="1" applyFont="1" applyFill="1" applyBorder="1" applyAlignment="1" applyProtection="1">
      <alignment horizontal="center" vertical="center"/>
    </xf>
    <xf numFmtId="1" fontId="31" fillId="4" borderId="30" xfId="2" applyNumberFormat="1" applyFont="1" applyFill="1" applyBorder="1" applyAlignment="1" applyProtection="1">
      <alignment horizontal="center" vertical="center"/>
    </xf>
    <xf numFmtId="0" fontId="43" fillId="0" borderId="0" xfId="1" applyFont="1" applyBorder="1" applyAlignment="1" applyProtection="1">
      <alignment horizontal="left" vertical="center"/>
    </xf>
    <xf numFmtId="0" fontId="1" fillId="0" borderId="0" xfId="1" applyBorder="1" applyAlignment="1" applyProtection="1">
      <alignment horizontal="left" vertical="center"/>
    </xf>
    <xf numFmtId="2" fontId="20" fillId="4" borderId="23" xfId="2" applyNumberFormat="1" applyFont="1" applyFill="1" applyBorder="1" applyAlignment="1" applyProtection="1">
      <alignment horizontal="center" vertical="center"/>
    </xf>
    <xf numFmtId="2" fontId="20" fillId="4" borderId="30" xfId="2" applyNumberFormat="1" applyFont="1" applyFill="1" applyBorder="1" applyAlignment="1" applyProtection="1">
      <alignment horizontal="center" vertical="center"/>
    </xf>
    <xf numFmtId="0" fontId="44" fillId="0" borderId="0" xfId="2" applyFont="1" applyFill="1" applyAlignment="1" applyProtection="1">
      <alignment horizontal="center" vertical="center"/>
      <protection locked="0"/>
    </xf>
    <xf numFmtId="0" fontId="43" fillId="0" borderId="0" xfId="2" applyFont="1" applyFill="1" applyAlignment="1" applyProtection="1">
      <alignment horizontal="right" vertical="center"/>
      <protection locked="0"/>
    </xf>
    <xf numFmtId="0" fontId="33" fillId="0" borderId="32" xfId="2" applyFont="1" applyBorder="1" applyAlignment="1" applyProtection="1">
      <alignment horizontal="left" vertical="center"/>
    </xf>
    <xf numFmtId="0" fontId="14" fillId="0" borderId="27" xfId="2" applyFont="1" applyBorder="1" applyAlignment="1" applyProtection="1">
      <alignment horizontal="center" vertical="center"/>
    </xf>
    <xf numFmtId="0" fontId="14" fillId="0" borderId="28" xfId="2" applyFont="1" applyBorder="1" applyAlignment="1" applyProtection="1">
      <alignment horizontal="center" vertical="center"/>
    </xf>
    <xf numFmtId="0" fontId="14" fillId="0" borderId="29" xfId="2" applyFont="1" applyBorder="1" applyAlignment="1" applyProtection="1">
      <alignment horizontal="center" vertical="center"/>
    </xf>
    <xf numFmtId="1" fontId="28" fillId="4" borderId="23" xfId="2" applyNumberFormat="1" applyFont="1" applyFill="1" applyBorder="1" applyAlignment="1" applyProtection="1">
      <alignment horizontal="center" vertical="center"/>
    </xf>
    <xf numFmtId="1" fontId="28" fillId="4" borderId="30" xfId="2" applyNumberFormat="1" applyFont="1" applyFill="1" applyBorder="1" applyAlignment="1" applyProtection="1">
      <alignment horizontal="center" vertical="center"/>
    </xf>
    <xf numFmtId="0" fontId="29" fillId="0" borderId="23" xfId="2" applyFont="1" applyBorder="1" applyAlignment="1" applyProtection="1">
      <alignment horizontal="center" vertical="center"/>
    </xf>
    <xf numFmtId="0" fontId="29" fillId="0" borderId="30" xfId="2" applyFont="1" applyBorder="1" applyAlignment="1" applyProtection="1">
      <alignment horizontal="center" vertical="center"/>
    </xf>
    <xf numFmtId="0" fontId="29" fillId="0" borderId="23" xfId="2" applyFont="1" applyFill="1" applyBorder="1" applyAlignment="1" applyProtection="1">
      <alignment horizontal="center" vertical="center"/>
    </xf>
    <xf numFmtId="0" fontId="29" fillId="0" borderId="30" xfId="2" applyFont="1" applyFill="1" applyBorder="1" applyAlignment="1" applyProtection="1">
      <alignment horizontal="center" vertical="center"/>
    </xf>
    <xf numFmtId="0" fontId="15" fillId="0"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165" fontId="28" fillId="4" borderId="23" xfId="2" applyNumberFormat="1" applyFont="1" applyFill="1" applyBorder="1" applyAlignment="1" applyProtection="1">
      <alignment horizontal="center" vertical="center"/>
    </xf>
    <xf numFmtId="165" fontId="28" fillId="4" borderId="30" xfId="2" applyNumberFormat="1" applyFont="1" applyFill="1" applyBorder="1" applyAlignment="1" applyProtection="1">
      <alignment horizontal="center" vertical="center"/>
    </xf>
    <xf numFmtId="0" fontId="10" fillId="0" borderId="11" xfId="1" applyFont="1" applyBorder="1" applyAlignment="1" applyProtection="1">
      <alignment horizontal="left" vertical="center"/>
      <protection locked="0"/>
    </xf>
    <xf numFmtId="0" fontId="10" fillId="0" borderId="12" xfId="1" applyFont="1" applyBorder="1" applyAlignment="1" applyProtection="1">
      <alignment horizontal="left" vertical="center"/>
      <protection locked="0"/>
    </xf>
    <xf numFmtId="0" fontId="10" fillId="0" borderId="13" xfId="1" applyFont="1" applyBorder="1" applyAlignment="1" applyProtection="1">
      <alignment horizontal="left" vertical="center"/>
      <protection locked="0"/>
    </xf>
    <xf numFmtId="0" fontId="14" fillId="0" borderId="0" xfId="2" applyFont="1" applyBorder="1" applyAlignment="1" applyProtection="1">
      <alignment horizontal="left" vertical="center"/>
    </xf>
    <xf numFmtId="0" fontId="8" fillId="0" borderId="9" xfId="1" applyFont="1" applyBorder="1" applyAlignment="1" applyProtection="1">
      <alignment horizontal="center" vertical="center" wrapText="1"/>
      <protection locked="0"/>
    </xf>
    <xf numFmtId="0" fontId="8" fillId="0" borderId="17" xfId="1" applyFont="1" applyBorder="1" applyAlignment="1" applyProtection="1">
      <alignment horizontal="center" vertical="center" wrapText="1"/>
      <protection locked="0"/>
    </xf>
    <xf numFmtId="0" fontId="8" fillId="0" borderId="21" xfId="1" applyFont="1" applyBorder="1" applyAlignment="1" applyProtection="1">
      <alignment horizontal="center" vertical="center" wrapText="1"/>
      <protection locked="0"/>
    </xf>
    <xf numFmtId="0" fontId="8" fillId="0" borderId="20" xfId="1" applyFont="1" applyBorder="1" applyAlignment="1" applyProtection="1">
      <alignment horizontal="center" vertical="center" wrapText="1"/>
      <protection locked="0"/>
    </xf>
    <xf numFmtId="0" fontId="7" fillId="0" borderId="18"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9" fillId="0" borderId="9" xfId="1" applyFont="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0" fontId="44" fillId="0" borderId="5" xfId="1" applyFont="1" applyBorder="1" applyAlignment="1" applyProtection="1">
      <alignment horizontal="left" vertical="top" wrapText="1"/>
    </xf>
    <xf numFmtId="0" fontId="7" fillId="0" borderId="16" xfId="1" applyFont="1" applyBorder="1" applyAlignment="1" applyProtection="1">
      <alignment horizontal="left" vertical="center"/>
      <protection locked="0"/>
    </xf>
    <xf numFmtId="0" fontId="10" fillId="0" borderId="19" xfId="1" applyFont="1" applyBorder="1" applyAlignment="1" applyProtection="1">
      <alignment horizontal="left" vertical="center"/>
      <protection locked="0"/>
    </xf>
    <xf numFmtId="0" fontId="10" fillId="0" borderId="20" xfId="1" applyFont="1" applyBorder="1" applyAlignment="1" applyProtection="1">
      <alignment horizontal="left" vertical="center"/>
      <protection locked="0"/>
    </xf>
    <xf numFmtId="0" fontId="10" fillId="0" borderId="5" xfId="1" applyFont="1" applyBorder="1" applyAlignment="1" applyProtection="1">
      <alignment horizontal="left" vertical="center"/>
      <protection locked="0"/>
    </xf>
    <xf numFmtId="0" fontId="41" fillId="0" borderId="0" xfId="1" applyFont="1" applyAlignment="1" applyProtection="1">
      <alignment horizontal="center" vertical="center"/>
    </xf>
    <xf numFmtId="0" fontId="2" fillId="0" borderId="1"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3" xfId="2" applyFont="1" applyBorder="1" applyAlignment="1" applyProtection="1">
      <alignment horizontal="center" vertical="center"/>
    </xf>
    <xf numFmtId="0" fontId="7" fillId="0" borderId="1" xfId="1" applyFont="1" applyBorder="1" applyAlignment="1" applyProtection="1">
      <alignment horizontal="left" vertical="center"/>
      <protection locked="0"/>
    </xf>
    <xf numFmtId="0" fontId="7" fillId="0" borderId="7" xfId="1" applyFont="1" applyBorder="1" applyAlignment="1" applyProtection="1">
      <alignment horizontal="left" vertical="center"/>
      <protection locked="0"/>
    </xf>
    <xf numFmtId="0" fontId="8" fillId="0" borderId="8"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0" fontId="8" fillId="0" borderId="14" xfId="1" applyFont="1" applyBorder="1" applyAlignment="1" applyProtection="1">
      <alignment horizontal="center" vertical="center" wrapText="1"/>
      <protection locked="0"/>
    </xf>
    <xf numFmtId="0" fontId="7" fillId="0" borderId="8" xfId="1" applyFont="1" applyBorder="1" applyAlignment="1" applyProtection="1">
      <alignment horizontal="left" vertical="center"/>
      <protection locked="0"/>
    </xf>
    <xf numFmtId="0" fontId="9" fillId="0" borderId="1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7" fillId="0" borderId="9" xfId="1" applyFont="1" applyBorder="1" applyAlignment="1" applyProtection="1">
      <alignment horizontal="left" vertical="center"/>
      <protection locked="0"/>
    </xf>
  </cellXfs>
  <cellStyles count="6">
    <cellStyle name="Обычный" xfId="0" builtinId="0"/>
    <cellStyle name="Обычный 2 2" xfId="1"/>
    <cellStyle name="Обычный 6" xfId="5"/>
    <cellStyle name="Обычный_Well kill sheet 2" xfId="2"/>
    <cellStyle name="Обычный_Well kill sheet_825 2" xfId="3"/>
    <cellStyle name="Обычный_ТПГ 117_5 02 10 09" xfId="4"/>
  </cellStyles>
  <dxfs count="3">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23</xdr:row>
      <xdr:rowOff>0</xdr:rowOff>
    </xdr:from>
    <xdr:to>
      <xdr:col>4</xdr:col>
      <xdr:colOff>742950</xdr:colOff>
      <xdr:row>33</xdr:row>
      <xdr:rowOff>9525</xdr:rowOff>
    </xdr:to>
    <xdr:sp macro="" textlink="">
      <xdr:nvSpPr>
        <xdr:cNvPr id="2" name="Rectangle 3"/>
        <xdr:cNvSpPr>
          <a:spLocks noChangeArrowheads="1"/>
        </xdr:cNvSpPr>
      </xdr:nvSpPr>
      <xdr:spPr bwMode="auto">
        <a:xfrm>
          <a:off x="4124325" y="4210050"/>
          <a:ext cx="285750" cy="2009775"/>
        </a:xfrm>
        <a:prstGeom prst="rect">
          <a:avLst/>
        </a:prstGeom>
        <a:solidFill>
          <a:srgbClr val="FFFFFF"/>
        </a:solidFill>
        <a:ln w="9525">
          <a:solidFill>
            <a:srgbClr val="000000"/>
          </a:solidFill>
          <a:miter lim="800000"/>
          <a:headEnd/>
          <a:tailEnd/>
        </a:ln>
      </xdr:spPr>
    </xdr:sp>
    <xdr:clientData/>
  </xdr:twoCellAnchor>
  <xdr:twoCellAnchor>
    <xdr:from>
      <xdr:col>4</xdr:col>
      <xdr:colOff>523875</xdr:colOff>
      <xdr:row>33</xdr:row>
      <xdr:rowOff>9525</xdr:rowOff>
    </xdr:from>
    <xdr:to>
      <xdr:col>4</xdr:col>
      <xdr:colOff>695325</xdr:colOff>
      <xdr:row>43</xdr:row>
      <xdr:rowOff>219075</xdr:rowOff>
    </xdr:to>
    <xdr:sp macro="" textlink="">
      <xdr:nvSpPr>
        <xdr:cNvPr id="3" name="Rectangle 4"/>
        <xdr:cNvSpPr>
          <a:spLocks noChangeArrowheads="1"/>
        </xdr:cNvSpPr>
      </xdr:nvSpPr>
      <xdr:spPr bwMode="auto">
        <a:xfrm>
          <a:off x="4191000" y="6219825"/>
          <a:ext cx="171450" cy="2190750"/>
        </a:xfrm>
        <a:prstGeom prst="rect">
          <a:avLst/>
        </a:prstGeom>
        <a:solidFill>
          <a:srgbClr val="FFFFFF"/>
        </a:solidFill>
        <a:ln w="9525">
          <a:solidFill>
            <a:srgbClr val="000000"/>
          </a:solidFill>
          <a:miter lim="800000"/>
          <a:headEnd/>
          <a:tailEnd/>
        </a:ln>
      </xdr:spPr>
    </xdr:sp>
    <xdr:clientData/>
  </xdr:twoCellAnchor>
  <xdr:twoCellAnchor>
    <xdr:from>
      <xdr:col>4</xdr:col>
      <xdr:colOff>381000</xdr:colOff>
      <xdr:row>43</xdr:row>
      <xdr:rowOff>228600</xdr:rowOff>
    </xdr:from>
    <xdr:to>
      <xdr:col>5</xdr:col>
      <xdr:colOff>38100</xdr:colOff>
      <xdr:row>48</xdr:row>
      <xdr:rowOff>238125</xdr:rowOff>
    </xdr:to>
    <xdr:sp macro="" textlink="">
      <xdr:nvSpPr>
        <xdr:cNvPr id="4" name="Rectangle 5"/>
        <xdr:cNvSpPr>
          <a:spLocks noChangeArrowheads="1"/>
        </xdr:cNvSpPr>
      </xdr:nvSpPr>
      <xdr:spPr bwMode="auto">
        <a:xfrm>
          <a:off x="4048125" y="8410575"/>
          <a:ext cx="485775" cy="1000125"/>
        </a:xfrm>
        <a:prstGeom prst="rect">
          <a:avLst/>
        </a:prstGeom>
        <a:solidFill>
          <a:srgbClr val="FFFFFF"/>
        </a:solidFill>
        <a:ln w="9525">
          <a:solidFill>
            <a:srgbClr val="000000"/>
          </a:solidFill>
          <a:miter lim="800000"/>
          <a:headEnd/>
          <a:tailEnd/>
        </a:ln>
      </xdr:spPr>
    </xdr:sp>
    <xdr:clientData/>
  </xdr:twoCellAnchor>
  <xdr:twoCellAnchor>
    <xdr:from>
      <xdr:col>4</xdr:col>
      <xdr:colOff>447675</xdr:colOff>
      <xdr:row>45</xdr:row>
      <xdr:rowOff>114300</xdr:rowOff>
    </xdr:from>
    <xdr:to>
      <xdr:col>4</xdr:col>
      <xdr:colOff>581025</xdr:colOff>
      <xdr:row>47</xdr:row>
      <xdr:rowOff>104775</xdr:rowOff>
    </xdr:to>
    <xdr:sp macro="" textlink="">
      <xdr:nvSpPr>
        <xdr:cNvPr id="5" name="Rectangle 6"/>
        <xdr:cNvSpPr>
          <a:spLocks noChangeArrowheads="1"/>
        </xdr:cNvSpPr>
      </xdr:nvSpPr>
      <xdr:spPr bwMode="auto">
        <a:xfrm>
          <a:off x="4114800" y="8724900"/>
          <a:ext cx="133350" cy="390525"/>
        </a:xfrm>
        <a:prstGeom prst="rect">
          <a:avLst/>
        </a:prstGeom>
        <a:solidFill>
          <a:srgbClr val="FFFFFF"/>
        </a:solidFill>
        <a:ln w="9525">
          <a:solidFill>
            <a:srgbClr val="000000"/>
          </a:solidFill>
          <a:miter lim="800000"/>
          <a:headEnd/>
          <a:tailEnd/>
        </a:ln>
      </xdr:spPr>
    </xdr:sp>
    <xdr:clientData/>
  </xdr:twoCellAnchor>
  <xdr:twoCellAnchor>
    <xdr:from>
      <xdr:col>4</xdr:col>
      <xdr:colOff>676275</xdr:colOff>
      <xdr:row>45</xdr:row>
      <xdr:rowOff>114300</xdr:rowOff>
    </xdr:from>
    <xdr:to>
      <xdr:col>4</xdr:col>
      <xdr:colOff>800100</xdr:colOff>
      <xdr:row>47</xdr:row>
      <xdr:rowOff>104775</xdr:rowOff>
    </xdr:to>
    <xdr:sp macro="" textlink="">
      <xdr:nvSpPr>
        <xdr:cNvPr id="6" name="Rectangle 7"/>
        <xdr:cNvSpPr>
          <a:spLocks noChangeArrowheads="1"/>
        </xdr:cNvSpPr>
      </xdr:nvSpPr>
      <xdr:spPr bwMode="auto">
        <a:xfrm>
          <a:off x="4343400" y="8724900"/>
          <a:ext cx="123825" cy="390525"/>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23</xdr:row>
      <xdr:rowOff>0</xdr:rowOff>
    </xdr:from>
    <xdr:to>
      <xdr:col>5</xdr:col>
      <xdr:colOff>390525</xdr:colOff>
      <xdr:row>50</xdr:row>
      <xdr:rowOff>231323</xdr:rowOff>
    </xdr:to>
    <xdr:sp macro="" textlink="">
      <xdr:nvSpPr>
        <xdr:cNvPr id="7" name="Rectangle 2"/>
        <xdr:cNvSpPr>
          <a:spLocks noChangeArrowheads="1"/>
        </xdr:cNvSpPr>
      </xdr:nvSpPr>
      <xdr:spPr bwMode="auto">
        <a:xfrm>
          <a:off x="3667125" y="4210050"/>
          <a:ext cx="1219200" cy="5603423"/>
        </a:xfrm>
        <a:prstGeom prst="rect">
          <a:avLst/>
        </a:prstGeom>
        <a:solidFill>
          <a:srgbClr val="C0C0C0"/>
        </a:solidFill>
        <a:ln w="9525">
          <a:solidFill>
            <a:srgbClr val="000000"/>
          </a:solidFill>
          <a:miter lim="800000"/>
          <a:headEnd/>
          <a:tailEnd/>
        </a:ln>
      </xdr:spPr>
    </xdr:sp>
    <xdr:clientData/>
  </xdr:twoCellAnchor>
  <xdr:twoCellAnchor>
    <xdr:from>
      <xdr:col>4</xdr:col>
      <xdr:colOff>68037</xdr:colOff>
      <xdr:row>48</xdr:row>
      <xdr:rowOff>217715</xdr:rowOff>
    </xdr:from>
    <xdr:to>
      <xdr:col>5</xdr:col>
      <xdr:colOff>326571</xdr:colOff>
      <xdr:row>61</xdr:row>
      <xdr:rowOff>231322</xdr:rowOff>
    </xdr:to>
    <xdr:sp macro="" textlink="">
      <xdr:nvSpPr>
        <xdr:cNvPr id="8" name="Rectangle 2"/>
        <xdr:cNvSpPr>
          <a:spLocks noChangeArrowheads="1"/>
        </xdr:cNvSpPr>
      </xdr:nvSpPr>
      <xdr:spPr bwMode="auto">
        <a:xfrm>
          <a:off x="3735162" y="9409340"/>
          <a:ext cx="1087209" cy="2585357"/>
        </a:xfrm>
        <a:prstGeom prst="rect">
          <a:avLst/>
        </a:prstGeom>
        <a:solidFill>
          <a:srgbClr val="C0C0C0"/>
        </a:solidFill>
        <a:ln w="9525">
          <a:solidFill>
            <a:srgbClr val="000000"/>
          </a:solidFill>
          <a:miter lim="800000"/>
          <a:headEnd/>
          <a:tailEnd/>
        </a:ln>
      </xdr:spPr>
    </xdr:sp>
    <xdr:clientData/>
  </xdr:twoCellAnchor>
  <xdr:twoCellAnchor>
    <xdr:from>
      <xdr:col>4</xdr:col>
      <xdr:colOff>272143</xdr:colOff>
      <xdr:row>59</xdr:row>
      <xdr:rowOff>19050</xdr:rowOff>
    </xdr:from>
    <xdr:to>
      <xdr:col>5</xdr:col>
      <xdr:colOff>68035</xdr:colOff>
      <xdr:row>61</xdr:row>
      <xdr:rowOff>238125</xdr:rowOff>
    </xdr:to>
    <xdr:sp macro="" textlink="">
      <xdr:nvSpPr>
        <xdr:cNvPr id="9" name="Rectangle 8"/>
        <xdr:cNvSpPr>
          <a:spLocks noChangeArrowheads="1"/>
        </xdr:cNvSpPr>
      </xdr:nvSpPr>
      <xdr:spPr bwMode="auto">
        <a:xfrm>
          <a:off x="3939268" y="11420475"/>
          <a:ext cx="624567" cy="571500"/>
        </a:xfrm>
        <a:prstGeom prst="rect">
          <a:avLst/>
        </a:prstGeom>
        <a:solidFill>
          <a:srgbClr val="000080">
            <a:alpha val="50195"/>
          </a:srgbClr>
        </a:solidFill>
        <a:ln w="9525">
          <a:solidFill>
            <a:srgbClr val="000000"/>
          </a:solidFill>
          <a:miter lim="800000"/>
          <a:headEnd/>
          <a:tailEnd/>
        </a:ln>
      </xdr:spPr>
    </xdr:sp>
    <xdr:clientData/>
  </xdr:twoCellAnchor>
  <xdr:oneCellAnchor>
    <xdr:from>
      <xdr:col>13</xdr:col>
      <xdr:colOff>54429</xdr:colOff>
      <xdr:row>3</xdr:row>
      <xdr:rowOff>40821</xdr:rowOff>
    </xdr:from>
    <xdr:ext cx="1238250" cy="1422464"/>
    <xdr:pic>
      <xdr:nvPicPr>
        <xdr:cNvPr id="10" name="Рисунок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846629" y="212271"/>
          <a:ext cx="1238250" cy="1422464"/>
        </a:xfrm>
        <a:prstGeom prst="rect">
          <a:avLst/>
        </a:prstGeom>
      </xdr:spPr>
    </xdr:pic>
    <xdr:clientData/>
  </xdr:oneCellAnchor>
  <xdr:twoCellAnchor>
    <xdr:from>
      <xdr:col>4</xdr:col>
      <xdr:colOff>462643</xdr:colOff>
      <xdr:row>23</xdr:row>
      <xdr:rowOff>0</xdr:rowOff>
    </xdr:from>
    <xdr:to>
      <xdr:col>4</xdr:col>
      <xdr:colOff>759280</xdr:colOff>
      <xdr:row>46</xdr:row>
      <xdr:rowOff>0</xdr:rowOff>
    </xdr:to>
    <xdr:sp macro="" textlink="">
      <xdr:nvSpPr>
        <xdr:cNvPr id="11" name="НКТ60673,61115,63"/>
        <xdr:cNvSpPr>
          <a:spLocks noChangeArrowheads="1"/>
        </xdr:cNvSpPr>
      </xdr:nvSpPr>
      <xdr:spPr bwMode="auto">
        <a:xfrm>
          <a:off x="4129768" y="4210050"/>
          <a:ext cx="296637" cy="4600575"/>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twoCellAnchor>
    <xdr:from>
      <xdr:col>4</xdr:col>
      <xdr:colOff>435429</xdr:colOff>
      <xdr:row>45</xdr:row>
      <xdr:rowOff>4</xdr:rowOff>
    </xdr:from>
    <xdr:to>
      <xdr:col>4</xdr:col>
      <xdr:colOff>800101</xdr:colOff>
      <xdr:row>46</xdr:row>
      <xdr:rowOff>149441</xdr:rowOff>
    </xdr:to>
    <xdr:sp macro="" textlink="">
      <xdr:nvSpPr>
        <xdr:cNvPr id="12" name="НКТ60673,61115,67"/>
        <xdr:cNvSpPr>
          <a:spLocks noChangeArrowheads="1"/>
        </xdr:cNvSpPr>
      </xdr:nvSpPr>
      <xdr:spPr bwMode="auto">
        <a:xfrm>
          <a:off x="4102554" y="8610604"/>
          <a:ext cx="364672" cy="349462"/>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99.40.53\Users\r.shaykhutdinov\Documents\&#1053;&#1072;&#1088;&#1103;&#1076;-&#1079;&#1072;&#1082;&#1072;&#1079;&#1099;\921-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aikhutdinovRF\Desktop\&#1041;&#1072;&#1079;&#1072;%20&#1088;&#1077;&#1084;&#1086;&#1085;&#1090;&#1086;&#1074;\310\&#1055;&#1083;&#1072;&#1085;%20&#1088;&#1072;&#1073;&#1086;&#1090;\&#1053;&#1047;%20-%203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21-100"/>
      <sheetName val="Лист глушения "/>
      <sheetName val="Расчет НКТ"/>
      <sheetName val="Карта спуска УЭЦН"/>
      <sheetName val="baza skv"/>
    </sheetNames>
    <sheetDataSet>
      <sheetData sheetId="0"/>
      <sheetData sheetId="1">
        <row r="11">
          <cell r="M11">
            <v>2791</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заказ"/>
      <sheetName val="Лист глушения"/>
      <sheetName val="Схема спуска"/>
      <sheetName val="baza skv"/>
    </sheetNames>
    <sheetDataSet>
      <sheetData sheetId="0">
        <row r="32">
          <cell r="B32">
            <v>310</v>
          </cell>
        </row>
        <row r="71">
          <cell r="A71">
            <v>2981</v>
          </cell>
          <cell r="B71">
            <v>3154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8"/>
  <sheetViews>
    <sheetView tabSelected="1" view="pageBreakPreview" zoomScale="85" zoomScaleNormal="60" zoomScaleSheetLayoutView="85" workbookViewId="0">
      <selection activeCell="B2" sqref="B2:O2"/>
    </sheetView>
  </sheetViews>
  <sheetFormatPr defaultRowHeight="12.75" x14ac:dyDescent="0.25"/>
  <cols>
    <col min="1" max="1" width="3.140625" style="1" customWidth="1"/>
    <col min="2" max="2" width="27.42578125" style="1" customWidth="1"/>
    <col min="3" max="3" width="11.85546875" style="1" customWidth="1"/>
    <col min="4" max="4" width="12.5703125" style="1" customWidth="1"/>
    <col min="5" max="5" width="12.42578125" style="1" customWidth="1"/>
    <col min="6" max="6" width="16.7109375" style="1" customWidth="1"/>
    <col min="7" max="7" width="15.7109375" style="1" customWidth="1"/>
    <col min="8" max="8" width="32.42578125" style="1" customWidth="1"/>
    <col min="9" max="11" width="15.140625" style="1" customWidth="1"/>
    <col min="12" max="12" width="14.28515625" style="1" customWidth="1"/>
    <col min="13" max="13" width="14.85546875" style="1" customWidth="1"/>
    <col min="14" max="14" width="11.42578125" style="1" customWidth="1"/>
    <col min="15" max="15" width="8.7109375" style="1" customWidth="1"/>
    <col min="16" max="16" width="15.140625" style="1" customWidth="1"/>
    <col min="17" max="17" width="20.5703125" style="1" customWidth="1"/>
    <col min="18" max="19" width="9.140625" style="1"/>
    <col min="20" max="20" width="18.140625" style="1" customWidth="1"/>
    <col min="21" max="16384" width="9.140625" style="1"/>
  </cols>
  <sheetData>
    <row r="1" spans="1:16" ht="22.5" x14ac:dyDescent="0.25">
      <c r="A1" s="160"/>
    </row>
    <row r="2" spans="1:16" ht="40.5" customHeight="1" x14ac:dyDescent="0.25">
      <c r="B2" s="161" t="s">
        <v>139</v>
      </c>
      <c r="C2" s="161"/>
      <c r="D2" s="161"/>
      <c r="E2" s="161"/>
      <c r="F2" s="161"/>
      <c r="G2" s="161"/>
      <c r="H2" s="161"/>
      <c r="I2" s="161"/>
      <c r="J2" s="161"/>
      <c r="K2" s="161"/>
      <c r="L2" s="161"/>
      <c r="M2" s="161"/>
      <c r="N2" s="161"/>
      <c r="O2" s="161"/>
    </row>
    <row r="3" spans="1:16" ht="27" customHeight="1" thickBot="1" x14ac:dyDescent="0.3">
      <c r="B3" s="211" t="s">
        <v>138</v>
      </c>
      <c r="C3" s="211"/>
      <c r="D3" s="211"/>
      <c r="E3" s="211"/>
      <c r="F3" s="211"/>
      <c r="G3" s="211"/>
      <c r="H3" s="211"/>
      <c r="I3" s="211"/>
      <c r="J3" s="211"/>
      <c r="K3" s="211"/>
      <c r="L3" s="211"/>
      <c r="M3" s="211"/>
      <c r="N3" s="211"/>
      <c r="O3" s="211"/>
    </row>
    <row r="4" spans="1:16" ht="20.25" x14ac:dyDescent="0.25">
      <c r="B4" s="217" t="s">
        <v>0</v>
      </c>
      <c r="C4" s="218"/>
      <c r="D4" s="218"/>
      <c r="E4" s="218"/>
      <c r="F4" s="218"/>
      <c r="G4" s="218"/>
      <c r="H4" s="218"/>
      <c r="I4" s="218"/>
      <c r="J4" s="218"/>
      <c r="K4" s="218"/>
      <c r="L4" s="218"/>
      <c r="M4" s="218"/>
      <c r="N4" s="218"/>
      <c r="O4" s="219"/>
      <c r="P4" s="2"/>
    </row>
    <row r="5" spans="1:16" ht="16.5" thickBot="1" x14ac:dyDescent="0.3">
      <c r="B5" s="3">
        <f>Нт</f>
        <v>0</v>
      </c>
      <c r="C5" s="4"/>
      <c r="D5" s="5"/>
      <c r="E5" s="5"/>
      <c r="F5" s="5"/>
      <c r="G5" s="5"/>
      <c r="H5" s="5"/>
      <c r="I5" s="5"/>
      <c r="J5" s="5"/>
      <c r="K5" s="5"/>
      <c r="L5" s="4"/>
      <c r="M5" s="4"/>
      <c r="N5" s="6"/>
      <c r="O5" s="7"/>
      <c r="P5" s="2"/>
    </row>
    <row r="6" spans="1:16" ht="15" x14ac:dyDescent="0.25">
      <c r="B6" s="8"/>
      <c r="C6" s="7"/>
      <c r="D6" s="220" t="s">
        <v>1</v>
      </c>
      <c r="E6" s="221"/>
      <c r="F6" s="222"/>
      <c r="G6" s="223"/>
      <c r="H6" s="226" t="s">
        <v>2</v>
      </c>
      <c r="I6" s="221"/>
      <c r="J6" s="207"/>
      <c r="K6" s="208"/>
      <c r="L6" s="9"/>
      <c r="M6" s="9"/>
      <c r="N6" s="6"/>
      <c r="O6" s="7"/>
      <c r="P6" s="2"/>
    </row>
    <row r="7" spans="1:16" x14ac:dyDescent="0.25">
      <c r="B7" s="8"/>
      <c r="C7" s="9"/>
      <c r="D7" s="197" t="s">
        <v>3</v>
      </c>
      <c r="E7" s="198"/>
      <c r="F7" s="224"/>
      <c r="G7" s="225"/>
      <c r="H7" s="199" t="s">
        <v>4</v>
      </c>
      <c r="I7" s="198"/>
      <c r="J7" s="227"/>
      <c r="K7" s="228"/>
      <c r="L7" s="9"/>
      <c r="M7" s="9"/>
      <c r="N7" s="9"/>
      <c r="O7" s="7"/>
      <c r="P7" s="2"/>
    </row>
    <row r="8" spans="1:16" ht="15" x14ac:dyDescent="0.25">
      <c r="B8" s="8"/>
      <c r="C8" s="9"/>
      <c r="D8" s="212" t="s">
        <v>5</v>
      </c>
      <c r="E8" s="206"/>
      <c r="F8" s="229"/>
      <c r="G8" s="202"/>
      <c r="H8" s="231" t="s">
        <v>7</v>
      </c>
      <c r="I8" s="206"/>
      <c r="J8" s="207"/>
      <c r="K8" s="208"/>
      <c r="L8" s="9"/>
      <c r="M8" s="9"/>
      <c r="N8" s="6"/>
      <c r="O8" s="7"/>
      <c r="P8" s="2"/>
    </row>
    <row r="9" spans="1:16" x14ac:dyDescent="0.25">
      <c r="B9" s="8"/>
      <c r="C9" s="9"/>
      <c r="D9" s="197" t="s">
        <v>8</v>
      </c>
      <c r="E9" s="198"/>
      <c r="F9" s="224"/>
      <c r="G9" s="230"/>
      <c r="H9" s="199" t="s">
        <v>9</v>
      </c>
      <c r="I9" s="198"/>
      <c r="J9" s="227"/>
      <c r="K9" s="228"/>
      <c r="L9" s="9"/>
      <c r="M9" s="9"/>
      <c r="N9" s="6"/>
      <c r="O9" s="7"/>
      <c r="P9" s="2"/>
    </row>
    <row r="10" spans="1:16" ht="15" x14ac:dyDescent="0.25">
      <c r="B10" s="8"/>
      <c r="C10" s="9"/>
      <c r="D10" s="212" t="s">
        <v>10</v>
      </c>
      <c r="E10" s="206"/>
      <c r="F10" s="201"/>
      <c r="G10" s="202"/>
      <c r="H10" s="205" t="s">
        <v>11</v>
      </c>
      <c r="I10" s="206"/>
      <c r="J10" s="207"/>
      <c r="K10" s="208"/>
      <c r="L10" s="9"/>
      <c r="M10" s="9"/>
      <c r="N10" s="6"/>
      <c r="O10" s="7"/>
      <c r="P10" s="2"/>
    </row>
    <row r="11" spans="1:16" ht="13.5" thickBot="1" x14ac:dyDescent="0.3">
      <c r="B11" s="8"/>
      <c r="C11" s="9"/>
      <c r="D11" s="213" t="s">
        <v>12</v>
      </c>
      <c r="E11" s="214"/>
      <c r="F11" s="203"/>
      <c r="G11" s="204"/>
      <c r="H11" s="215" t="s">
        <v>13</v>
      </c>
      <c r="I11" s="214"/>
      <c r="J11" s="209"/>
      <c r="K11" s="210"/>
      <c r="L11" s="9"/>
      <c r="M11" s="9"/>
      <c r="N11" s="6"/>
      <c r="O11" s="7"/>
      <c r="P11" s="2"/>
    </row>
    <row r="12" spans="1:16" ht="15" x14ac:dyDescent="0.25">
      <c r="B12" s="10"/>
      <c r="C12" s="11"/>
      <c r="D12" s="11"/>
      <c r="E12" s="11"/>
      <c r="F12" s="12"/>
      <c r="G12" s="12"/>
      <c r="H12" s="9"/>
      <c r="I12" s="9"/>
      <c r="J12" s="9"/>
      <c r="K12" s="9"/>
      <c r="L12" s="9"/>
      <c r="M12" s="9"/>
      <c r="N12" s="9"/>
      <c r="O12" s="7"/>
      <c r="P12" s="2"/>
    </row>
    <row r="13" spans="1:16" ht="15.75" x14ac:dyDescent="0.25">
      <c r="B13" s="10"/>
      <c r="C13" s="9"/>
      <c r="D13" s="13"/>
      <c r="E13" s="9"/>
      <c r="F13" s="9"/>
      <c r="G13" s="14"/>
      <c r="H13" s="15"/>
      <c r="I13" s="16" t="s">
        <v>14</v>
      </c>
      <c r="J13" s="17"/>
      <c r="K13" s="17"/>
      <c r="L13" s="18" t="s">
        <v>15</v>
      </c>
      <c r="M13" s="19"/>
      <c r="N13" s="20" t="s">
        <v>16</v>
      </c>
      <c r="O13" s="7"/>
      <c r="P13" s="2"/>
    </row>
    <row r="14" spans="1:16" ht="23.25" x14ac:dyDescent="0.25">
      <c r="B14" s="191"/>
      <c r="C14" s="192"/>
      <c r="D14" s="192"/>
      <c r="E14" s="192"/>
      <c r="F14" s="192"/>
      <c r="G14" s="192"/>
      <c r="H14" s="15"/>
      <c r="I14" s="21" t="s">
        <v>17</v>
      </c>
      <c r="J14" s="9"/>
      <c r="K14" s="9"/>
      <c r="L14" s="22" t="s">
        <v>18</v>
      </c>
      <c r="M14" s="23"/>
      <c r="N14" s="24" t="s">
        <v>16</v>
      </c>
      <c r="O14" s="7"/>
    </row>
    <row r="15" spans="1:16" ht="20.25" x14ac:dyDescent="0.25">
      <c r="B15" s="25" t="s">
        <v>19</v>
      </c>
      <c r="C15" s="26"/>
      <c r="D15" s="27" t="s">
        <v>20</v>
      </c>
      <c r="E15" s="28"/>
      <c r="F15" s="28"/>
      <c r="G15" s="29"/>
      <c r="H15" s="15"/>
      <c r="I15" s="30" t="s">
        <v>21</v>
      </c>
      <c r="J15" s="31"/>
      <c r="K15" s="31"/>
      <c r="L15" s="22" t="s">
        <v>22</v>
      </c>
      <c r="M15" s="23"/>
      <c r="N15" s="24" t="s">
        <v>16</v>
      </c>
      <c r="O15" s="7"/>
    </row>
    <row r="16" spans="1:16" ht="15" x14ac:dyDescent="0.25">
      <c r="B16" s="10"/>
      <c r="C16" s="32"/>
      <c r="D16" s="32"/>
      <c r="E16" s="32"/>
      <c r="F16" s="32"/>
      <c r="G16" s="32"/>
      <c r="H16" s="15"/>
      <c r="I16" s="33" t="s">
        <v>23</v>
      </c>
      <c r="J16" s="34"/>
      <c r="K16" s="35"/>
      <c r="L16" s="36" t="s">
        <v>24</v>
      </c>
      <c r="M16" s="37"/>
      <c r="N16" s="38" t="s">
        <v>25</v>
      </c>
      <c r="O16" s="7"/>
    </row>
    <row r="17" spans="2:22" ht="15.75" x14ac:dyDescent="0.25">
      <c r="B17" s="10"/>
      <c r="C17" s="32"/>
      <c r="D17" s="32"/>
      <c r="E17" s="32"/>
      <c r="F17" s="32"/>
      <c r="G17" s="11"/>
      <c r="H17" s="15"/>
      <c r="I17" s="16" t="s">
        <v>26</v>
      </c>
      <c r="J17" s="17"/>
      <c r="K17" s="17"/>
      <c r="L17" s="18" t="s">
        <v>27</v>
      </c>
      <c r="M17" s="19"/>
      <c r="N17" s="20" t="s">
        <v>28</v>
      </c>
      <c r="O17" s="7"/>
    </row>
    <row r="18" spans="2:22" ht="15.75" x14ac:dyDescent="0.25">
      <c r="B18" s="10"/>
      <c r="C18" s="32"/>
      <c r="D18" s="32"/>
      <c r="E18" s="32"/>
      <c r="F18" s="32"/>
      <c r="G18" s="11"/>
      <c r="H18" s="15"/>
      <c r="I18" s="30"/>
      <c r="J18" s="39"/>
      <c r="K18" s="39"/>
      <c r="L18" s="40" t="s">
        <v>29</v>
      </c>
      <c r="M18" s="41"/>
      <c r="N18" s="24" t="s">
        <v>28</v>
      </c>
      <c r="O18" s="7"/>
    </row>
    <row r="19" spans="2:22" ht="15" x14ac:dyDescent="0.25">
      <c r="B19" s="10"/>
      <c r="C19" s="32"/>
      <c r="D19" s="32"/>
      <c r="E19" s="32"/>
      <c r="F19" s="32"/>
      <c r="G19" s="11"/>
      <c r="H19" s="15"/>
      <c r="I19" s="42"/>
      <c r="J19" s="43"/>
      <c r="K19" s="43"/>
      <c r="L19" s="22" t="s">
        <v>30</v>
      </c>
      <c r="M19" s="44"/>
      <c r="N19" s="24" t="s">
        <v>28</v>
      </c>
      <c r="O19" s="7"/>
    </row>
    <row r="20" spans="2:22" ht="15" x14ac:dyDescent="0.25">
      <c r="B20" s="10"/>
      <c r="C20" s="32"/>
      <c r="D20" s="32"/>
      <c r="E20" s="32"/>
      <c r="F20" s="32"/>
      <c r="G20" s="11"/>
      <c r="H20" s="15"/>
      <c r="I20" s="45"/>
      <c r="J20" s="35"/>
      <c r="K20" s="35"/>
      <c r="L20" s="36" t="s">
        <v>31</v>
      </c>
      <c r="M20" s="23"/>
      <c r="N20" s="38"/>
      <c r="O20" s="7"/>
    </row>
    <row r="21" spans="2:22" ht="15.75" x14ac:dyDescent="0.25">
      <c r="B21" s="10"/>
      <c r="C21" s="32"/>
      <c r="D21" s="32"/>
      <c r="E21" s="32"/>
      <c r="F21" s="32"/>
      <c r="G21" s="11"/>
      <c r="H21" s="46"/>
      <c r="I21" s="16" t="s">
        <v>32</v>
      </c>
      <c r="J21" s="17"/>
      <c r="K21" s="17"/>
      <c r="L21" s="18" t="s">
        <v>33</v>
      </c>
      <c r="M21" s="19"/>
      <c r="N21" s="20" t="s">
        <v>28</v>
      </c>
      <c r="O21" s="7"/>
    </row>
    <row r="22" spans="2:22" ht="15.75" x14ac:dyDescent="0.25">
      <c r="B22" s="10"/>
      <c r="C22" s="32"/>
      <c r="D22" s="32"/>
      <c r="E22" s="32"/>
      <c r="F22" s="32"/>
      <c r="G22" s="11"/>
      <c r="H22" s="15"/>
      <c r="I22" s="30"/>
      <c r="J22" s="39"/>
      <c r="K22" s="39"/>
      <c r="L22" s="40" t="s">
        <v>29</v>
      </c>
      <c r="M22" s="41"/>
      <c r="N22" s="24"/>
      <c r="O22" s="7"/>
    </row>
    <row r="23" spans="2:22" ht="15" x14ac:dyDescent="0.25">
      <c r="B23" s="8"/>
      <c r="C23" s="9"/>
      <c r="D23" s="9"/>
      <c r="E23" s="11"/>
      <c r="F23" s="11"/>
      <c r="G23" s="11"/>
      <c r="H23" s="15"/>
      <c r="I23" s="42"/>
      <c r="J23" s="43"/>
      <c r="K23" s="43"/>
      <c r="L23" s="22" t="s">
        <v>34</v>
      </c>
      <c r="M23" s="44"/>
      <c r="N23" s="24" t="s">
        <v>28</v>
      </c>
      <c r="O23" s="7"/>
    </row>
    <row r="24" spans="2:22" ht="15.75" x14ac:dyDescent="0.25">
      <c r="B24" s="47" t="s">
        <v>35</v>
      </c>
      <c r="C24" s="11"/>
      <c r="D24" s="11"/>
      <c r="E24" s="48"/>
      <c r="F24" s="11"/>
      <c r="G24" s="11"/>
      <c r="H24" s="15"/>
      <c r="I24" s="42"/>
      <c r="J24" s="43"/>
      <c r="K24" s="43"/>
      <c r="L24" s="22" t="s">
        <v>36</v>
      </c>
      <c r="M24" s="23"/>
      <c r="N24" s="24" t="s">
        <v>16</v>
      </c>
      <c r="O24" s="7"/>
    </row>
    <row r="25" spans="2:22" ht="15.75" x14ac:dyDescent="0.25">
      <c r="B25" s="47"/>
      <c r="C25" s="11"/>
      <c r="D25" s="11"/>
      <c r="E25" s="48"/>
      <c r="F25" s="11"/>
      <c r="G25" s="11"/>
      <c r="H25" s="15"/>
      <c r="I25" s="45"/>
      <c r="J25" s="35"/>
      <c r="K25" s="35"/>
      <c r="L25" s="36" t="s">
        <v>37</v>
      </c>
      <c r="M25" s="49"/>
      <c r="N25" s="38" t="s">
        <v>16</v>
      </c>
      <c r="O25" s="7"/>
    </row>
    <row r="26" spans="2:22" ht="15.75" x14ac:dyDescent="0.25">
      <c r="B26" s="50" t="s">
        <v>38</v>
      </c>
      <c r="C26" s="51">
        <f>PI()*ЭКв^2/4000</f>
        <v>0</v>
      </c>
      <c r="D26" s="11" t="s">
        <v>39</v>
      </c>
      <c r="E26" s="48"/>
      <c r="F26" s="11"/>
      <c r="G26" s="9"/>
      <c r="H26" s="9"/>
      <c r="I26" s="193" t="s">
        <v>40</v>
      </c>
      <c r="J26" s="194"/>
      <c r="K26" s="194"/>
      <c r="L26" s="18" t="s">
        <v>41</v>
      </c>
      <c r="M26" s="19"/>
      <c r="N26" s="20" t="s">
        <v>28</v>
      </c>
      <c r="O26" s="7"/>
      <c r="Q26" s="9"/>
      <c r="R26" s="9"/>
      <c r="S26" s="9"/>
      <c r="T26" s="9"/>
      <c r="U26" s="9"/>
      <c r="V26" s="9"/>
    </row>
    <row r="27" spans="2:22" ht="15.75" x14ac:dyDescent="0.25">
      <c r="B27" s="52" t="s">
        <v>42</v>
      </c>
      <c r="C27" s="53">
        <f>ЭКв</f>
        <v>0</v>
      </c>
      <c r="D27" s="54" t="s">
        <v>28</v>
      </c>
      <c r="E27" s="48"/>
      <c r="F27" s="11"/>
      <c r="G27" s="9"/>
      <c r="H27" s="9"/>
      <c r="I27" s="42"/>
      <c r="J27" s="31"/>
      <c r="K27" s="31"/>
      <c r="L27" s="40" t="s">
        <v>29</v>
      </c>
      <c r="M27" s="41"/>
      <c r="N27" s="24" t="s">
        <v>28</v>
      </c>
      <c r="O27" s="7"/>
      <c r="Q27" s="9"/>
      <c r="R27" s="9"/>
      <c r="S27" s="9"/>
      <c r="T27" s="9"/>
      <c r="U27" s="9"/>
      <c r="V27" s="9"/>
    </row>
    <row r="28" spans="2:22" ht="15.75" x14ac:dyDescent="0.25">
      <c r="B28" s="55" t="s">
        <v>43</v>
      </c>
      <c r="C28" s="56">
        <f>ЭК*C49/1000</f>
        <v>0</v>
      </c>
      <c r="D28" s="9" t="s">
        <v>44</v>
      </c>
      <c r="E28" s="48"/>
      <c r="F28" s="11"/>
      <c r="G28" s="9"/>
      <c r="H28" s="9"/>
      <c r="I28" s="42"/>
      <c r="J28" s="31"/>
      <c r="K28" s="31"/>
      <c r="L28" s="22" t="s">
        <v>45</v>
      </c>
      <c r="M28" s="44"/>
      <c r="N28" s="24" t="s">
        <v>28</v>
      </c>
      <c r="O28" s="7"/>
      <c r="Q28" s="9"/>
      <c r="R28" s="9"/>
      <c r="S28" s="9"/>
      <c r="T28" s="9"/>
      <c r="U28" s="9"/>
      <c r="V28" s="9"/>
    </row>
    <row r="29" spans="2:22" ht="15.75" x14ac:dyDescent="0.25">
      <c r="B29" s="57"/>
      <c r="C29" s="9"/>
      <c r="D29" s="9"/>
      <c r="E29" s="48"/>
      <c r="F29" s="11"/>
      <c r="G29" s="11"/>
      <c r="H29" s="11"/>
      <c r="I29" s="45"/>
      <c r="J29" s="35"/>
      <c r="K29" s="35" t="s">
        <v>46</v>
      </c>
      <c r="L29" s="36" t="s">
        <v>47</v>
      </c>
      <c r="M29" s="58"/>
      <c r="N29" s="38" t="s">
        <v>16</v>
      </c>
      <c r="O29" s="7"/>
      <c r="Q29" s="9"/>
      <c r="R29" s="9"/>
      <c r="S29" s="9"/>
      <c r="T29" s="9"/>
      <c r="U29" s="9"/>
      <c r="V29" s="9"/>
    </row>
    <row r="30" spans="2:22" ht="15.75" x14ac:dyDescent="0.25">
      <c r="B30" s="57"/>
      <c r="C30" s="9"/>
      <c r="D30" s="9"/>
      <c r="E30" s="48"/>
      <c r="F30" s="11"/>
      <c r="G30" s="11"/>
      <c r="H30" s="11"/>
      <c r="I30" s="193" t="s">
        <v>48</v>
      </c>
      <c r="J30" s="194"/>
      <c r="K30" s="194"/>
      <c r="L30" s="18" t="s">
        <v>49</v>
      </c>
      <c r="M30" s="19"/>
      <c r="N30" s="20" t="s">
        <v>28</v>
      </c>
      <c r="O30" s="7"/>
      <c r="Q30" s="9"/>
      <c r="R30" s="9"/>
      <c r="S30" s="9"/>
      <c r="T30" s="9"/>
      <c r="U30" s="9"/>
      <c r="V30" s="9"/>
    </row>
    <row r="31" spans="2:22" ht="15.75" x14ac:dyDescent="0.25">
      <c r="B31" s="57"/>
      <c r="C31" s="9"/>
      <c r="D31" s="9"/>
      <c r="E31" s="48"/>
      <c r="F31" s="43"/>
      <c r="G31" s="59"/>
      <c r="H31" s="11"/>
      <c r="I31" s="42"/>
      <c r="J31" s="31"/>
      <c r="K31" s="31"/>
      <c r="L31" s="40" t="s">
        <v>29</v>
      </c>
      <c r="M31" s="41"/>
      <c r="N31" s="24" t="s">
        <v>28</v>
      </c>
      <c r="O31" s="60"/>
      <c r="P31" s="61"/>
      <c r="Q31" s="9"/>
      <c r="R31" s="9"/>
      <c r="S31" s="9"/>
      <c r="T31" s="9"/>
      <c r="U31" s="9"/>
      <c r="V31" s="9"/>
    </row>
    <row r="32" spans="2:22" ht="15.75" x14ac:dyDescent="0.25">
      <c r="B32" s="62" t="s">
        <v>50</v>
      </c>
      <c r="C32" s="11"/>
      <c r="D32" s="11"/>
      <c r="E32" s="48"/>
      <c r="F32" s="11"/>
      <c r="G32" s="63" t="s">
        <v>51</v>
      </c>
      <c r="H32" s="11"/>
      <c r="I32" s="42"/>
      <c r="J32" s="31"/>
      <c r="K32" s="31"/>
      <c r="L32" s="22" t="s">
        <v>52</v>
      </c>
      <c r="M32" s="44"/>
      <c r="N32" s="24" t="s">
        <v>28</v>
      </c>
      <c r="O32" s="60"/>
      <c r="P32" s="61"/>
      <c r="Q32" s="9"/>
      <c r="R32" s="9"/>
      <c r="S32" s="9"/>
      <c r="T32" s="9"/>
      <c r="U32" s="9"/>
      <c r="V32" s="9"/>
    </row>
    <row r="33" spans="2:22" ht="15.75" x14ac:dyDescent="0.25">
      <c r="B33" s="50" t="s">
        <v>53</v>
      </c>
      <c r="C33" s="51">
        <f>PI()*dвн^2/4000</f>
        <v>0</v>
      </c>
      <c r="D33" s="11" t="s">
        <v>39</v>
      </c>
      <c r="E33" s="48"/>
      <c r="F33" s="11"/>
      <c r="G33" s="51">
        <f>PI()*(ЭКв^2-dнар^2)/4000</f>
        <v>0</v>
      </c>
      <c r="H33" s="64" t="s">
        <v>54</v>
      </c>
      <c r="I33" s="45"/>
      <c r="J33" s="35"/>
      <c r="K33" s="35" t="s">
        <v>46</v>
      </c>
      <c r="L33" s="36" t="s">
        <v>55</v>
      </c>
      <c r="M33" s="44"/>
      <c r="N33" s="38" t="s">
        <v>16</v>
      </c>
      <c r="O33" s="60"/>
      <c r="P33" s="61"/>
      <c r="Q33" s="200"/>
      <c r="R33" s="200"/>
      <c r="S33" s="200"/>
      <c r="T33" s="157"/>
      <c r="U33" s="158"/>
      <c r="V33" s="157"/>
    </row>
    <row r="34" spans="2:22" ht="15.75" x14ac:dyDescent="0.25">
      <c r="B34" s="52" t="s">
        <v>46</v>
      </c>
      <c r="C34" s="56">
        <f>НКТ1</f>
        <v>0</v>
      </c>
      <c r="D34" s="9" t="s">
        <v>56</v>
      </c>
      <c r="E34" s="48"/>
      <c r="F34" s="11"/>
      <c r="G34" s="56">
        <f>C51</f>
        <v>0</v>
      </c>
      <c r="H34" s="64" t="s">
        <v>46</v>
      </c>
      <c r="I34" s="65" t="s">
        <v>57</v>
      </c>
      <c r="J34" s="66"/>
      <c r="K34" s="66"/>
      <c r="L34" s="67" t="s">
        <v>31</v>
      </c>
      <c r="M34" s="68"/>
      <c r="N34" s="69" t="s">
        <v>16</v>
      </c>
      <c r="O34" s="60"/>
      <c r="P34" s="61"/>
      <c r="Q34" s="31"/>
      <c r="R34" s="31"/>
      <c r="S34" s="31"/>
      <c r="T34" s="157"/>
      <c r="U34" s="158"/>
      <c r="V34" s="157"/>
    </row>
    <row r="35" spans="2:22" ht="15.75" x14ac:dyDescent="0.25">
      <c r="B35" s="55" t="s">
        <v>58</v>
      </c>
      <c r="C35" s="53">
        <f>C33*C34/1000</f>
        <v>0</v>
      </c>
      <c r="D35" s="9" t="s">
        <v>44</v>
      </c>
      <c r="E35" s="48"/>
      <c r="F35" s="11"/>
      <c r="G35" s="53">
        <f>G33*G34/1000</f>
        <v>0</v>
      </c>
      <c r="H35" s="70" t="s">
        <v>43</v>
      </c>
      <c r="I35" s="9"/>
      <c r="J35" s="9"/>
      <c r="K35" s="9"/>
      <c r="L35" s="9"/>
      <c r="M35" s="9"/>
      <c r="N35" s="9"/>
      <c r="O35" s="60"/>
      <c r="P35" s="61"/>
      <c r="Q35" s="31"/>
      <c r="R35" s="43"/>
      <c r="S35" s="43"/>
      <c r="T35" s="157"/>
      <c r="U35" s="159"/>
      <c r="V35" s="157"/>
    </row>
    <row r="36" spans="2:22" ht="15.75" x14ac:dyDescent="0.25">
      <c r="B36" s="55" t="s">
        <v>59</v>
      </c>
      <c r="C36" s="51">
        <f>IF(НКТ1=0,0,(PI()*dнар^2/4000)-(PI()*dвн^2/4000))</f>
        <v>0</v>
      </c>
      <c r="D36" s="11" t="s">
        <v>39</v>
      </c>
      <c r="E36" s="48"/>
      <c r="F36" s="71"/>
      <c r="G36" s="11"/>
      <c r="H36" s="11"/>
      <c r="I36" s="182" t="s">
        <v>60</v>
      </c>
      <c r="J36" s="183"/>
      <c r="K36" s="183"/>
      <c r="L36" s="183"/>
      <c r="M36" s="183"/>
      <c r="N36" s="184"/>
      <c r="O36" s="60"/>
      <c r="P36" s="61"/>
      <c r="Q36" s="9"/>
      <c r="R36" s="9"/>
      <c r="S36" s="9"/>
      <c r="T36" s="9"/>
      <c r="U36" s="9"/>
      <c r="V36" s="9"/>
    </row>
    <row r="37" spans="2:22" ht="15.75" x14ac:dyDescent="0.25">
      <c r="B37" s="72"/>
      <c r="C37" s="9"/>
      <c r="D37" s="9"/>
      <c r="E37" s="48"/>
      <c r="F37" s="11"/>
      <c r="G37" s="11"/>
      <c r="H37" s="11"/>
      <c r="I37" s="73" t="s">
        <v>61</v>
      </c>
      <c r="J37" s="74"/>
      <c r="K37" s="74"/>
      <c r="L37" s="74"/>
      <c r="M37" s="185">
        <f>C28</f>
        <v>0</v>
      </c>
      <c r="N37" s="187" t="s">
        <v>62</v>
      </c>
      <c r="O37" s="60"/>
      <c r="P37" s="61"/>
    </row>
    <row r="38" spans="2:22" ht="15.75" x14ac:dyDescent="0.25">
      <c r="B38" s="72"/>
      <c r="C38" s="9"/>
      <c r="D38" s="9"/>
      <c r="E38" s="48"/>
      <c r="F38" s="11"/>
      <c r="G38" s="11"/>
      <c r="H38" s="11"/>
      <c r="I38" s="75"/>
      <c r="J38" s="34"/>
      <c r="K38" s="34"/>
      <c r="L38" s="76" t="s">
        <v>63</v>
      </c>
      <c r="M38" s="186"/>
      <c r="N38" s="188"/>
      <c r="O38" s="60"/>
      <c r="P38" s="61"/>
    </row>
    <row r="39" spans="2:22" ht="15.75" x14ac:dyDescent="0.25">
      <c r="B39" s="62" t="s">
        <v>64</v>
      </c>
      <c r="C39" s="11"/>
      <c r="D39" s="11"/>
      <c r="E39" s="48"/>
      <c r="F39" s="11"/>
      <c r="G39" s="63" t="s">
        <v>65</v>
      </c>
      <c r="H39" s="11"/>
      <c r="I39" s="73" t="s">
        <v>66</v>
      </c>
      <c r="J39" s="74"/>
      <c r="K39" s="74"/>
      <c r="L39" s="74"/>
      <c r="M39" s="195">
        <f>C35</f>
        <v>0</v>
      </c>
      <c r="N39" s="187" t="s">
        <v>62</v>
      </c>
      <c r="O39" s="60"/>
      <c r="P39" s="61"/>
    </row>
    <row r="40" spans="2:22" ht="15.75" x14ac:dyDescent="0.25">
      <c r="B40" s="50" t="s">
        <v>53</v>
      </c>
      <c r="C40" s="51">
        <f>PI()*dв^2/4000</f>
        <v>0</v>
      </c>
      <c r="D40" s="11" t="s">
        <v>39</v>
      </c>
      <c r="E40" s="48"/>
      <c r="F40" s="11"/>
      <c r="G40" s="51">
        <f>PI()*(M23^2-dнар^2)/4000</f>
        <v>0</v>
      </c>
      <c r="H40" s="64" t="s">
        <v>67</v>
      </c>
      <c r="I40" s="75"/>
      <c r="J40" s="34"/>
      <c r="K40" s="34"/>
      <c r="L40" s="76" t="s">
        <v>68</v>
      </c>
      <c r="M40" s="196"/>
      <c r="N40" s="188"/>
      <c r="O40" s="60"/>
      <c r="P40" s="61"/>
    </row>
    <row r="41" spans="2:22" ht="15.75" x14ac:dyDescent="0.25">
      <c r="B41" s="52" t="s">
        <v>46</v>
      </c>
      <c r="C41" s="56">
        <f>НКТ2</f>
        <v>0</v>
      </c>
      <c r="D41" s="9" t="s">
        <v>56</v>
      </c>
      <c r="E41" s="48"/>
      <c r="F41" s="11"/>
      <c r="G41" s="56">
        <f>C46-C51</f>
        <v>0</v>
      </c>
      <c r="H41" s="64" t="s">
        <v>46</v>
      </c>
      <c r="I41" s="73" t="s">
        <v>69</v>
      </c>
      <c r="J41" s="74"/>
      <c r="K41" s="74"/>
      <c r="L41" s="74"/>
      <c r="M41" s="195">
        <f>G35+G42</f>
        <v>0</v>
      </c>
      <c r="N41" s="189" t="s">
        <v>62</v>
      </c>
      <c r="O41" s="7"/>
    </row>
    <row r="42" spans="2:22" ht="15.75" x14ac:dyDescent="0.25">
      <c r="B42" s="55" t="s">
        <v>58</v>
      </c>
      <c r="C42" s="51">
        <f>C40*C41/1000</f>
        <v>0</v>
      </c>
      <c r="D42" s="9" t="s">
        <v>44</v>
      </c>
      <c r="E42" s="48"/>
      <c r="F42" s="11"/>
      <c r="G42" s="53">
        <f>G40*G41/1000</f>
        <v>0</v>
      </c>
      <c r="H42" s="70" t="s">
        <v>43</v>
      </c>
      <c r="I42" s="75"/>
      <c r="J42" s="34"/>
      <c r="K42" s="34"/>
      <c r="L42" s="76" t="s">
        <v>70</v>
      </c>
      <c r="M42" s="196"/>
      <c r="N42" s="190"/>
      <c r="O42" s="7"/>
    </row>
    <row r="43" spans="2:22" ht="15.75" x14ac:dyDescent="0.25">
      <c r="B43" s="8"/>
      <c r="C43" s="9"/>
      <c r="D43" s="9"/>
      <c r="E43" s="48"/>
      <c r="F43" s="11"/>
      <c r="G43" s="11"/>
      <c r="H43" s="11"/>
      <c r="I43" s="77" t="s">
        <v>71</v>
      </c>
      <c r="J43" s="78"/>
      <c r="K43" s="78"/>
      <c r="L43" s="78"/>
      <c r="M43" s="195">
        <f>G48</f>
        <v>0</v>
      </c>
      <c r="N43" s="189" t="s">
        <v>62</v>
      </c>
      <c r="O43" s="7"/>
    </row>
    <row r="44" spans="2:22" ht="15.75" x14ac:dyDescent="0.25">
      <c r="B44" s="57"/>
      <c r="C44" s="79"/>
      <c r="D44" s="9"/>
      <c r="E44" s="48"/>
      <c r="F44" s="11"/>
      <c r="G44" s="48"/>
      <c r="H44" s="48"/>
      <c r="I44" s="80"/>
      <c r="J44" s="81"/>
      <c r="K44" s="81"/>
      <c r="L44" s="82" t="s">
        <v>70</v>
      </c>
      <c r="M44" s="196"/>
      <c r="N44" s="190"/>
      <c r="O44" s="7"/>
    </row>
    <row r="45" spans="2:22" ht="15.75" x14ac:dyDescent="0.25">
      <c r="B45" s="72"/>
      <c r="C45" s="79"/>
      <c r="D45" s="9"/>
      <c r="E45" s="48"/>
      <c r="F45" s="11"/>
      <c r="G45" s="83" t="s">
        <v>72</v>
      </c>
      <c r="H45" s="48"/>
      <c r="I45" s="77" t="s">
        <v>73</v>
      </c>
      <c r="J45" s="78"/>
      <c r="K45" s="78"/>
      <c r="L45" s="78"/>
      <c r="M45" s="195">
        <f>G53</f>
        <v>0</v>
      </c>
      <c r="N45" s="189" t="s">
        <v>62</v>
      </c>
      <c r="O45" s="7"/>
    </row>
    <row r="46" spans="2:22" ht="15.75" x14ac:dyDescent="0.25">
      <c r="B46" s="84" t="s">
        <v>74</v>
      </c>
      <c r="C46" s="56">
        <f>Hсп2</f>
        <v>0</v>
      </c>
      <c r="D46" s="85" t="s">
        <v>16</v>
      </c>
      <c r="E46" s="48"/>
      <c r="F46" s="11"/>
      <c r="G46" s="51">
        <f>PI()*M19^2/4000</f>
        <v>0</v>
      </c>
      <c r="H46" s="86" t="s">
        <v>75</v>
      </c>
      <c r="I46" s="80"/>
      <c r="J46" s="81"/>
      <c r="K46" s="81"/>
      <c r="L46" s="82" t="s">
        <v>76</v>
      </c>
      <c r="M46" s="196"/>
      <c r="N46" s="190"/>
      <c r="O46" s="7"/>
    </row>
    <row r="47" spans="2:22" ht="15.75" x14ac:dyDescent="0.25">
      <c r="B47" s="10"/>
      <c r="C47" s="11"/>
      <c r="D47" s="11"/>
      <c r="E47" s="48"/>
      <c r="F47" s="11"/>
      <c r="G47" s="56"/>
      <c r="H47" s="86" t="s">
        <v>46</v>
      </c>
      <c r="I47" s="73" t="s">
        <v>77</v>
      </c>
      <c r="J47" s="74"/>
      <c r="K47" s="74"/>
      <c r="L47" s="74"/>
      <c r="M47" s="195">
        <f>Vзум+Vзатр+Vнкт+M39</f>
        <v>0</v>
      </c>
      <c r="N47" s="189" t="s">
        <v>62</v>
      </c>
      <c r="O47" s="7"/>
    </row>
    <row r="48" spans="2:22" ht="15.75" x14ac:dyDescent="0.25">
      <c r="B48" s="10"/>
      <c r="C48" s="87"/>
      <c r="D48" s="11"/>
      <c r="E48" s="48"/>
      <c r="F48" s="11"/>
      <c r="G48" s="53">
        <f>G46*G47/1000</f>
        <v>0</v>
      </c>
      <c r="H48" s="88" t="s">
        <v>43</v>
      </c>
      <c r="I48" s="75"/>
      <c r="J48" s="34"/>
      <c r="K48" s="34"/>
      <c r="L48" s="76" t="s">
        <v>78</v>
      </c>
      <c r="M48" s="196"/>
      <c r="N48" s="190"/>
      <c r="O48" s="7"/>
    </row>
    <row r="49" spans="2:27" ht="15.75" x14ac:dyDescent="0.25">
      <c r="B49" s="89" t="s">
        <v>79</v>
      </c>
      <c r="C49" s="56">
        <f>M24</f>
        <v>0</v>
      </c>
      <c r="D49" s="90" t="s">
        <v>16</v>
      </c>
      <c r="E49" s="48"/>
      <c r="F49" s="11"/>
      <c r="G49" s="11"/>
      <c r="H49" s="11"/>
      <c r="O49" s="7"/>
    </row>
    <row r="50" spans="2:27" ht="15.75" x14ac:dyDescent="0.25">
      <c r="B50" s="91" t="s">
        <v>80</v>
      </c>
      <c r="C50" s="11"/>
      <c r="D50" s="11"/>
      <c r="E50" s="48"/>
      <c r="F50" s="11"/>
      <c r="G50" s="63" t="s">
        <v>81</v>
      </c>
      <c r="H50" s="11"/>
      <c r="I50" s="73" t="s">
        <v>82</v>
      </c>
      <c r="J50" s="74"/>
      <c r="K50" s="74"/>
      <c r="L50" s="74"/>
      <c r="M50" s="92">
        <f>Vгл+M51</f>
        <v>0</v>
      </c>
      <c r="N50" s="187" t="s">
        <v>62</v>
      </c>
      <c r="O50" s="7"/>
    </row>
    <row r="51" spans="2:27" ht="15.75" x14ac:dyDescent="0.25">
      <c r="B51" s="89" t="s">
        <v>83</v>
      </c>
      <c r="C51" s="56">
        <f>M20</f>
        <v>0</v>
      </c>
      <c r="D51" s="90" t="s">
        <v>16</v>
      </c>
      <c r="E51" s="48"/>
      <c r="F51" s="11"/>
      <c r="G51" s="51">
        <f>PI()*M23^2/4000</f>
        <v>0</v>
      </c>
      <c r="H51" s="64" t="s">
        <v>75</v>
      </c>
      <c r="I51" s="93" t="s">
        <v>84</v>
      </c>
      <c r="J51" s="94"/>
      <c r="K51" s="94"/>
      <c r="L51" s="95" t="s">
        <v>85</v>
      </c>
      <c r="M51" s="92">
        <f>Vгл*0.1</f>
        <v>0</v>
      </c>
      <c r="N51" s="188"/>
      <c r="O51" s="7"/>
    </row>
    <row r="52" spans="2:27" ht="15.75" x14ac:dyDescent="0.25">
      <c r="B52" s="10"/>
      <c r="C52" s="11"/>
      <c r="D52" s="11"/>
      <c r="E52" s="48"/>
      <c r="F52" s="11"/>
      <c r="G52" s="56">
        <f>G62-C46</f>
        <v>0</v>
      </c>
      <c r="H52" s="64" t="s">
        <v>46</v>
      </c>
      <c r="I52" s="73" t="s">
        <v>86</v>
      </c>
      <c r="J52" s="74"/>
      <c r="K52" s="74"/>
      <c r="L52" s="74"/>
      <c r="M52" s="185"/>
      <c r="N52" s="187" t="s">
        <v>62</v>
      </c>
      <c r="O52" s="7"/>
    </row>
    <row r="53" spans="2:27" ht="15.75" x14ac:dyDescent="0.25">
      <c r="B53" s="10"/>
      <c r="C53" s="11"/>
      <c r="D53" s="11"/>
      <c r="E53" s="48"/>
      <c r="F53" s="11"/>
      <c r="G53" s="53">
        <f>G51*G52/1000</f>
        <v>0</v>
      </c>
      <c r="H53" s="70" t="s">
        <v>43</v>
      </c>
      <c r="I53" s="96"/>
      <c r="J53" s="34"/>
      <c r="K53" s="34"/>
      <c r="L53" s="76" t="s">
        <v>87</v>
      </c>
      <c r="M53" s="186"/>
      <c r="N53" s="188"/>
      <c r="O53" s="7"/>
    </row>
    <row r="54" spans="2:27" ht="15.75" x14ac:dyDescent="0.25">
      <c r="B54" s="97" t="s">
        <v>88</v>
      </c>
      <c r="C54" s="11"/>
      <c r="D54" s="11"/>
      <c r="E54" s="48"/>
      <c r="F54" s="11"/>
      <c r="G54" s="98"/>
      <c r="H54" s="99"/>
      <c r="I54" s="181" t="s">
        <v>89</v>
      </c>
      <c r="J54" s="181"/>
      <c r="K54" s="181"/>
      <c r="L54" s="181"/>
      <c r="M54" s="100">
        <f>ЗЖ+Vобщ</f>
        <v>0</v>
      </c>
      <c r="N54" s="101" t="s">
        <v>62</v>
      </c>
      <c r="O54" s="7"/>
      <c r="P54" s="102"/>
    </row>
    <row r="55" spans="2:27" ht="15" x14ac:dyDescent="0.25">
      <c r="B55" s="103" t="s">
        <v>90</v>
      </c>
      <c r="C55" s="104">
        <f>'[2]План заказ'!A71</f>
        <v>2981</v>
      </c>
      <c r="D55" s="105"/>
      <c r="E55" s="105"/>
      <c r="F55" s="106"/>
      <c r="G55" s="9"/>
      <c r="H55" s="9"/>
      <c r="I55" s="9"/>
      <c r="J55" s="9"/>
      <c r="K55" s="9"/>
      <c r="L55" s="9"/>
      <c r="M55" s="9"/>
      <c r="N55" s="9"/>
      <c r="O55" s="7"/>
    </row>
    <row r="56" spans="2:27" ht="15.75" x14ac:dyDescent="0.25">
      <c r="B56" s="107"/>
      <c r="C56" s="9"/>
      <c r="D56" s="105"/>
      <c r="E56" s="105"/>
      <c r="F56" s="106"/>
      <c r="G56" s="9"/>
      <c r="H56" s="9"/>
      <c r="I56" s="182" t="s">
        <v>91</v>
      </c>
      <c r="J56" s="183"/>
      <c r="K56" s="183"/>
      <c r="L56" s="183"/>
      <c r="M56" s="183"/>
      <c r="N56" s="184"/>
      <c r="O56" s="7"/>
      <c r="Q56" s="108" t="s">
        <v>92</v>
      </c>
      <c r="R56" s="109">
        <v>9.81</v>
      </c>
      <c r="S56" s="110" t="s">
        <v>93</v>
      </c>
      <c r="T56" s="111"/>
      <c r="U56" s="111"/>
      <c r="V56" s="111"/>
      <c r="W56" s="111"/>
      <c r="X56" s="111"/>
      <c r="Y56" s="111"/>
      <c r="Z56" s="111"/>
      <c r="AA56" s="111"/>
    </row>
    <row r="57" spans="2:27" ht="15.75" x14ac:dyDescent="0.25">
      <c r="B57" s="107"/>
      <c r="C57" s="32"/>
      <c r="D57" s="112"/>
      <c r="E57" s="112"/>
      <c r="F57" s="112"/>
      <c r="G57" s="9"/>
      <c r="H57" s="32"/>
      <c r="I57" s="73" t="s">
        <v>94</v>
      </c>
      <c r="J57" s="74"/>
      <c r="K57" s="74"/>
      <c r="L57" s="74"/>
      <c r="M57" s="169" t="e">
        <f>(M16*S58)/(R56*M15)/1000</f>
        <v>#DIV/0!</v>
      </c>
      <c r="N57" s="171" t="s">
        <v>95</v>
      </c>
      <c r="O57" s="7"/>
      <c r="Q57" s="108" t="s">
        <v>96</v>
      </c>
      <c r="R57" s="109">
        <v>1</v>
      </c>
      <c r="S57" s="110" t="s">
        <v>95</v>
      </c>
      <c r="T57" s="113">
        <v>1000</v>
      </c>
      <c r="U57" s="110" t="s">
        <v>97</v>
      </c>
      <c r="V57" s="111"/>
      <c r="W57" s="111"/>
      <c r="X57" s="111"/>
      <c r="Y57" s="111"/>
      <c r="Z57" s="111"/>
      <c r="AA57" s="111"/>
    </row>
    <row r="58" spans="2:27" ht="15.75" x14ac:dyDescent="0.25">
      <c r="B58" s="10"/>
      <c r="C58" s="87"/>
      <c r="D58" s="105"/>
      <c r="E58" s="105"/>
      <c r="F58" s="105"/>
      <c r="G58" s="9"/>
      <c r="H58" s="9"/>
      <c r="I58" s="75"/>
      <c r="J58" s="34"/>
      <c r="K58" s="34"/>
      <c r="L58" s="76" t="s">
        <v>98</v>
      </c>
      <c r="M58" s="170" t="e">
        <f>M34*T59/(S57*M33)/U58</f>
        <v>#VALUE!</v>
      </c>
      <c r="N58" s="172"/>
      <c r="O58" s="7"/>
      <c r="Q58" s="108">
        <v>1</v>
      </c>
      <c r="R58" s="109" t="s">
        <v>99</v>
      </c>
      <c r="S58" s="114">
        <v>98066.5</v>
      </c>
      <c r="T58" s="110" t="s">
        <v>100</v>
      </c>
      <c r="U58" s="111"/>
      <c r="V58" s="111"/>
      <c r="W58" s="111"/>
      <c r="X58" s="111"/>
      <c r="Y58" s="111"/>
      <c r="Z58" s="111"/>
      <c r="AA58" s="111"/>
    </row>
    <row r="59" spans="2:27" ht="15.75" x14ac:dyDescent="0.25">
      <c r="B59" s="103" t="s">
        <v>101</v>
      </c>
      <c r="C59" s="104">
        <f>'[2]План заказ'!B71</f>
        <v>3154</v>
      </c>
      <c r="D59" s="105"/>
      <c r="E59" s="105"/>
      <c r="F59" s="105"/>
      <c r="G59" s="56">
        <f>Рпл</f>
        <v>0</v>
      </c>
      <c r="H59" s="94" t="s">
        <v>99</v>
      </c>
      <c r="I59" s="73" t="s">
        <v>102</v>
      </c>
      <c r="J59" s="74"/>
      <c r="K59" s="74"/>
      <c r="L59" s="74"/>
      <c r="M59" s="177">
        <f>M16*I60</f>
        <v>0</v>
      </c>
      <c r="N59" s="171" t="s">
        <v>99</v>
      </c>
      <c r="O59" s="7"/>
      <c r="Q59" s="111"/>
      <c r="R59" s="111"/>
      <c r="S59" s="111"/>
      <c r="T59" s="111"/>
      <c r="U59" s="111"/>
      <c r="V59" s="111"/>
      <c r="W59" s="111"/>
      <c r="X59" s="111"/>
      <c r="Y59" s="111"/>
      <c r="Z59" s="111"/>
      <c r="AA59" s="111"/>
    </row>
    <row r="60" spans="2:27" ht="15" x14ac:dyDescent="0.25">
      <c r="B60" s="10"/>
      <c r="C60" s="9"/>
      <c r="D60" s="11"/>
      <c r="E60" s="48"/>
      <c r="F60" s="11"/>
      <c r="G60" s="11"/>
      <c r="H60" s="11"/>
      <c r="I60" s="115">
        <v>0.05</v>
      </c>
      <c r="J60" s="34"/>
      <c r="K60" s="34"/>
      <c r="L60" s="76" t="s">
        <v>103</v>
      </c>
      <c r="M60" s="178">
        <f>M35*5%</f>
        <v>0</v>
      </c>
      <c r="N60" s="172"/>
      <c r="O60" s="7"/>
      <c r="Q60" s="108" t="s">
        <v>96</v>
      </c>
      <c r="R60" s="116">
        <v>1</v>
      </c>
      <c r="S60" s="117" t="s">
        <v>104</v>
      </c>
      <c r="T60" s="117"/>
      <c r="U60" s="117" t="s">
        <v>105</v>
      </c>
      <c r="V60" s="117"/>
      <c r="W60" s="117" t="s">
        <v>106</v>
      </c>
      <c r="X60" s="117"/>
      <c r="Y60" s="117"/>
      <c r="Z60" s="117"/>
      <c r="AA60" s="117" t="s">
        <v>107</v>
      </c>
    </row>
    <row r="61" spans="2:27" ht="15.75" x14ac:dyDescent="0.25">
      <c r="B61" s="10"/>
      <c r="C61" s="87"/>
      <c r="D61" s="11"/>
      <c r="E61" s="48"/>
      <c r="F61" s="11"/>
      <c r="G61" s="11"/>
      <c r="H61" s="11"/>
      <c r="I61" s="73" t="s">
        <v>108</v>
      </c>
      <c r="J61" s="74"/>
      <c r="K61" s="74"/>
      <c r="L61" s="74"/>
      <c r="M61" s="169" t="e">
        <f>(M59+M16)*S58/(R56*M15)/1000</f>
        <v>#DIV/0!</v>
      </c>
      <c r="N61" s="171" t="s">
        <v>95</v>
      </c>
      <c r="O61" s="7"/>
      <c r="Q61" s="108">
        <v>1</v>
      </c>
      <c r="R61" s="116" t="s">
        <v>100</v>
      </c>
      <c r="S61" s="118" t="s">
        <v>6</v>
      </c>
      <c r="T61" s="119">
        <v>1</v>
      </c>
      <c r="U61" s="120" t="s">
        <v>109</v>
      </c>
      <c r="V61" s="121"/>
      <c r="W61" s="117"/>
      <c r="X61" s="117"/>
      <c r="Y61" s="117"/>
      <c r="Z61" s="117"/>
      <c r="AA61" s="117"/>
    </row>
    <row r="62" spans="2:27" ht="15.75" x14ac:dyDescent="0.25">
      <c r="B62" s="122" t="s">
        <v>14</v>
      </c>
      <c r="C62" s="56">
        <f>gbr</f>
        <v>0</v>
      </c>
      <c r="D62" s="123" t="s">
        <v>16</v>
      </c>
      <c r="E62" s="124"/>
      <c r="F62" s="11"/>
      <c r="G62" s="56">
        <f>Нт</f>
        <v>0</v>
      </c>
      <c r="H62" s="125" t="s">
        <v>17</v>
      </c>
      <c r="I62" s="75"/>
      <c r="J62" s="34"/>
      <c r="K62" s="34"/>
      <c r="L62" s="76" t="s">
        <v>110</v>
      </c>
      <c r="M62" s="170" t="e">
        <f>(M61+M36)*T61/(S59*M35)/U60</f>
        <v>#DIV/0!</v>
      </c>
      <c r="N62" s="172"/>
      <c r="O62" s="7"/>
    </row>
    <row r="63" spans="2:27" ht="15.75" x14ac:dyDescent="0.25">
      <c r="B63" s="8"/>
      <c r="C63" s="9"/>
      <c r="D63" s="9"/>
      <c r="E63" s="9"/>
      <c r="F63" s="9"/>
      <c r="G63" s="9"/>
      <c r="H63" s="9"/>
      <c r="I63" s="73" t="s">
        <v>111</v>
      </c>
      <c r="J63" s="73"/>
      <c r="K63" s="73"/>
      <c r="L63" s="126"/>
      <c r="M63" s="173" t="e">
        <f>M15-M16*S58/M61/1000/R56</f>
        <v>#DIV/0!</v>
      </c>
      <c r="N63" s="171" t="s">
        <v>16</v>
      </c>
      <c r="O63" s="7"/>
      <c r="Q63" s="216"/>
    </row>
    <row r="64" spans="2:27" ht="15" customHeight="1" x14ac:dyDescent="0.25">
      <c r="B64" s="8"/>
      <c r="C64" s="9"/>
      <c r="D64" s="9"/>
      <c r="E64" s="9"/>
      <c r="F64" s="9"/>
      <c r="G64" s="9"/>
      <c r="H64" s="9"/>
      <c r="I64" s="75"/>
      <c r="J64" s="34"/>
      <c r="K64" s="34"/>
      <c r="L64" s="76" t="s">
        <v>112</v>
      </c>
      <c r="M64" s="174" t="e">
        <f>M35-M36*T61/M62/1000/S59</f>
        <v>#DIV/0!</v>
      </c>
      <c r="N64" s="172"/>
      <c r="O64" s="7"/>
      <c r="Q64" s="216"/>
    </row>
    <row r="65" spans="2:17" ht="15.75" x14ac:dyDescent="0.25">
      <c r="B65" s="8"/>
      <c r="C65" s="9"/>
      <c r="D65" s="9"/>
      <c r="E65" s="9"/>
      <c r="F65" s="9"/>
      <c r="G65" s="9"/>
      <c r="H65" s="9"/>
      <c r="I65" s="13"/>
      <c r="J65" s="9"/>
      <c r="K65" s="9"/>
      <c r="L65" s="9"/>
      <c r="M65" s="127"/>
      <c r="N65" s="9"/>
      <c r="O65" s="7"/>
      <c r="Q65" s="117" t="s">
        <v>113</v>
      </c>
    </row>
    <row r="66" spans="2:17" ht="15.75" x14ac:dyDescent="0.25">
      <c r="B66" s="8"/>
      <c r="C66" s="9"/>
      <c r="D66" s="9"/>
      <c r="E66" s="9"/>
      <c r="F66" s="9"/>
      <c r="G66" s="9"/>
      <c r="H66" s="9"/>
      <c r="I66" s="73" t="s">
        <v>114</v>
      </c>
      <c r="J66" s="74"/>
      <c r="K66" s="74"/>
      <c r="L66" s="74"/>
      <c r="M66" s="167">
        <v>1</v>
      </c>
      <c r="N66" s="20"/>
      <c r="O66" s="7"/>
      <c r="Q66" s="117" t="s">
        <v>115</v>
      </c>
    </row>
    <row r="67" spans="2:17" ht="15" x14ac:dyDescent="0.25">
      <c r="B67" s="8"/>
      <c r="C67" s="9"/>
      <c r="D67" s="9"/>
      <c r="E67" s="9"/>
      <c r="F67" s="9"/>
      <c r="G67" s="9"/>
      <c r="H67" s="9"/>
      <c r="I67" s="128" t="e">
        <f>CEILING(IF(Vзатр/расход&gt;=(Ни-Нсп)/2.4,1,Vгл/(Vнкт+Vзатр)),1)</f>
        <v>#REF!</v>
      </c>
      <c r="J67" s="129" t="e">
        <f>IF(Vзатр/расход&gt;=(Ни-Нсп)/2.4,1,Vгл/(Vнкт+Vзатр))</f>
        <v>#REF!</v>
      </c>
      <c r="K67" s="34"/>
      <c r="L67" s="76" t="s">
        <v>116</v>
      </c>
      <c r="M67" s="168"/>
      <c r="N67" s="38"/>
      <c r="O67" s="7"/>
      <c r="Q67" s="117" t="s">
        <v>117</v>
      </c>
    </row>
    <row r="68" spans="2:17" ht="16.5" thickBot="1" x14ac:dyDescent="0.3">
      <c r="B68" s="130"/>
      <c r="C68" s="131"/>
      <c r="D68" s="131"/>
      <c r="E68" s="132"/>
      <c r="F68" s="133"/>
      <c r="G68" s="133"/>
      <c r="H68" s="133"/>
      <c r="I68" s="134"/>
      <c r="J68" s="134"/>
      <c r="K68" s="134"/>
      <c r="L68" s="134"/>
      <c r="M68" s="134"/>
      <c r="N68" s="134"/>
      <c r="O68" s="135"/>
      <c r="Q68" s="117" t="s">
        <v>118</v>
      </c>
    </row>
    <row r="69" spans="2:17" ht="18" x14ac:dyDescent="0.25">
      <c r="B69" s="175"/>
      <c r="C69" s="176"/>
      <c r="D69" s="176"/>
      <c r="E69" s="176"/>
      <c r="F69" s="176"/>
      <c r="G69" s="176"/>
      <c r="H69" s="176"/>
      <c r="I69" s="176"/>
      <c r="J69" s="176"/>
      <c r="K69" s="176"/>
      <c r="L69" s="176"/>
      <c r="M69" s="176"/>
      <c r="N69" s="176"/>
      <c r="Q69" s="117" t="s">
        <v>119</v>
      </c>
    </row>
    <row r="70" spans="2:17" ht="18" x14ac:dyDescent="0.25">
      <c r="B70" s="175"/>
      <c r="C70" s="175"/>
      <c r="D70" s="175"/>
      <c r="E70" s="175"/>
      <c r="F70" s="175"/>
      <c r="G70" s="175"/>
      <c r="H70" s="175"/>
      <c r="I70" s="175"/>
      <c r="J70" s="175"/>
      <c r="K70" s="175"/>
      <c r="L70" s="175"/>
      <c r="M70" s="175"/>
      <c r="N70" s="175"/>
      <c r="Q70" s="117" t="s">
        <v>120</v>
      </c>
    </row>
    <row r="71" spans="2:17" ht="18" x14ac:dyDescent="0.25">
      <c r="B71" s="136"/>
      <c r="C71" s="136"/>
      <c r="D71" s="136"/>
      <c r="E71" s="136"/>
      <c r="F71" s="136"/>
      <c r="G71" s="136"/>
      <c r="H71" s="136"/>
      <c r="I71" s="136"/>
      <c r="J71" s="136"/>
      <c r="K71" s="136"/>
      <c r="L71" s="136"/>
      <c r="M71" s="136"/>
      <c r="N71" s="136"/>
    </row>
    <row r="72" spans="2:17" s="137" customFormat="1" ht="20.25" x14ac:dyDescent="0.25">
      <c r="B72" s="179" t="s">
        <v>121</v>
      </c>
      <c r="C72" s="179"/>
      <c r="D72" s="179"/>
      <c r="E72" s="179"/>
      <c r="F72" s="179"/>
      <c r="G72" s="179"/>
      <c r="H72" s="179"/>
      <c r="I72" s="179"/>
      <c r="J72" s="179"/>
      <c r="K72" s="179"/>
      <c r="L72" s="179"/>
      <c r="M72" s="179"/>
      <c r="N72" s="179"/>
    </row>
    <row r="73" spans="2:17" s="137" customFormat="1" ht="21" thickBot="1" x14ac:dyDescent="0.3">
      <c r="B73" s="138"/>
      <c r="C73" s="138"/>
      <c r="D73" s="138"/>
      <c r="E73" s="138"/>
      <c r="F73" s="138"/>
      <c r="G73" s="138"/>
      <c r="H73" s="138"/>
      <c r="I73" s="138"/>
      <c r="J73" s="138"/>
      <c r="K73" s="138"/>
      <c r="L73" s="138"/>
      <c r="M73" s="138"/>
      <c r="N73" s="138"/>
    </row>
    <row r="74" spans="2:17" s="141" customFormat="1" ht="20.25" x14ac:dyDescent="0.25">
      <c r="B74" s="139"/>
      <c r="C74" s="139"/>
      <c r="D74" s="139"/>
      <c r="E74" s="139" t="s">
        <v>122</v>
      </c>
      <c r="F74" s="139" t="s">
        <v>123</v>
      </c>
      <c r="G74" s="139" t="s">
        <v>124</v>
      </c>
      <c r="H74" s="139" t="s">
        <v>125</v>
      </c>
      <c r="I74" s="139" t="s">
        <v>126</v>
      </c>
      <c r="J74" s="139" t="s">
        <v>127</v>
      </c>
      <c r="K74" s="140" t="s">
        <v>128</v>
      </c>
      <c r="L74" s="139"/>
      <c r="N74" s="139"/>
    </row>
    <row r="75" spans="2:17" s="137" customFormat="1" ht="21" thickBot="1" x14ac:dyDescent="0.3">
      <c r="B75" s="180" t="s">
        <v>129</v>
      </c>
      <c r="C75" s="180"/>
      <c r="D75" s="180"/>
      <c r="E75" s="56">
        <f>Рпл</f>
        <v>0</v>
      </c>
      <c r="F75" s="51">
        <f>I60+1</f>
        <v>1.05</v>
      </c>
      <c r="G75" s="53">
        <f>S58</f>
        <v>98066.5</v>
      </c>
      <c r="H75" s="51">
        <f>R56</f>
        <v>9.81</v>
      </c>
      <c r="I75" s="56">
        <f>ВНК</f>
        <v>0</v>
      </c>
      <c r="J75" s="142">
        <f>T57</f>
        <v>1000</v>
      </c>
      <c r="K75" s="143" t="e">
        <f>E75*F75*G75/(H75*I75)/J75</f>
        <v>#DIV/0!</v>
      </c>
      <c r="L75" s="138"/>
      <c r="N75" s="138"/>
    </row>
    <row r="76" spans="2:17" s="137" customFormat="1" ht="20.25" x14ac:dyDescent="0.25">
      <c r="B76" s="138"/>
      <c r="C76" s="138"/>
      <c r="D76" s="138"/>
      <c r="E76" s="138"/>
      <c r="F76" s="138"/>
      <c r="G76" s="138"/>
      <c r="H76" s="138"/>
      <c r="I76" s="138"/>
      <c r="J76" s="138"/>
      <c r="K76" s="138"/>
      <c r="L76" s="138"/>
      <c r="M76" s="138"/>
      <c r="N76" s="138"/>
    </row>
    <row r="77" spans="2:17" s="144" customFormat="1" ht="22.5" customHeight="1" x14ac:dyDescent="0.25">
      <c r="B77" s="162" t="s">
        <v>130</v>
      </c>
      <c r="C77" s="162"/>
      <c r="D77" s="162"/>
      <c r="E77" s="162"/>
      <c r="F77" s="162"/>
      <c r="G77" s="162"/>
      <c r="H77" s="162"/>
      <c r="I77" s="162"/>
      <c r="J77" s="162"/>
      <c r="K77" s="162"/>
      <c r="L77" s="162"/>
      <c r="M77" s="162"/>
      <c r="N77" s="162"/>
    </row>
    <row r="78" spans="2:17" s="144" customFormat="1" ht="22.5" customHeight="1" x14ac:dyDescent="0.25">
      <c r="B78" s="162" t="s">
        <v>131</v>
      </c>
      <c r="C78" s="162"/>
      <c r="D78" s="162"/>
      <c r="E78" s="162"/>
      <c r="F78" s="162"/>
      <c r="G78" s="162"/>
      <c r="H78" s="162"/>
      <c r="I78" s="162"/>
      <c r="J78" s="162"/>
      <c r="K78" s="162"/>
      <c r="L78" s="162"/>
      <c r="M78" s="162"/>
      <c r="N78" s="162"/>
    </row>
    <row r="79" spans="2:17" s="144" customFormat="1" ht="20.25" x14ac:dyDescent="0.25">
      <c r="B79" s="162" t="s">
        <v>132</v>
      </c>
      <c r="C79" s="162"/>
      <c r="D79" s="162"/>
      <c r="E79" s="162"/>
      <c r="F79" s="162"/>
      <c r="G79" s="162"/>
      <c r="H79" s="145" t="e">
        <f>K75</f>
        <v>#DIV/0!</v>
      </c>
      <c r="I79" s="146" t="s">
        <v>133</v>
      </c>
      <c r="J79" s="146" t="s">
        <v>134</v>
      </c>
      <c r="K79" s="147">
        <f>M54</f>
        <v>0</v>
      </c>
      <c r="L79" s="146" t="s">
        <v>62</v>
      </c>
      <c r="M79" s="146"/>
      <c r="N79" s="146"/>
      <c r="O79" s="148"/>
    </row>
    <row r="80" spans="2:17" s="144" customFormat="1" ht="22.5" customHeight="1" x14ac:dyDescent="0.25">
      <c r="B80" s="163" t="s">
        <v>135</v>
      </c>
      <c r="C80" s="163"/>
      <c r="D80" s="163"/>
      <c r="E80" s="163"/>
      <c r="F80" s="163"/>
      <c r="G80" s="163"/>
      <c r="H80" s="163"/>
      <c r="I80" s="163"/>
      <c r="J80" s="163"/>
      <c r="K80" s="163"/>
      <c r="L80" s="163"/>
      <c r="M80" s="163"/>
      <c r="N80" s="163"/>
      <c r="O80" s="148"/>
    </row>
    <row r="81" spans="2:17" s="144" customFormat="1" ht="123.75" customHeight="1" x14ac:dyDescent="0.25">
      <c r="B81" s="164" t="s">
        <v>137</v>
      </c>
      <c r="C81" s="164"/>
      <c r="D81" s="164"/>
      <c r="E81" s="164"/>
      <c r="F81" s="164"/>
      <c r="G81" s="164"/>
      <c r="H81" s="164"/>
      <c r="I81" s="164"/>
      <c r="J81" s="164"/>
      <c r="K81" s="164"/>
      <c r="L81" s="164"/>
      <c r="M81" s="164"/>
      <c r="N81" s="164"/>
      <c r="O81" s="149"/>
      <c r="P81" s="150"/>
      <c r="Q81" s="150"/>
    </row>
    <row r="82" spans="2:17" s="144" customFormat="1" ht="60" customHeight="1" x14ac:dyDescent="0.25">
      <c r="B82" s="165" t="s">
        <v>136</v>
      </c>
      <c r="C82" s="166"/>
      <c r="D82" s="166"/>
      <c r="E82" s="166"/>
      <c r="F82" s="166"/>
      <c r="G82" s="166"/>
      <c r="H82" s="166"/>
      <c r="I82" s="166"/>
      <c r="J82" s="166"/>
      <c r="K82" s="166"/>
      <c r="L82" s="166"/>
      <c r="M82" s="166"/>
      <c r="N82" s="166"/>
    </row>
    <row r="83" spans="2:17" s="144" customFormat="1" ht="46.5" customHeight="1" x14ac:dyDescent="0.35">
      <c r="B83" s="148"/>
      <c r="C83" s="148"/>
      <c r="D83" s="148"/>
      <c r="E83" s="148"/>
      <c r="F83" s="148"/>
      <c r="G83" s="148"/>
      <c r="H83" s="151"/>
      <c r="J83" s="152"/>
      <c r="K83" s="152"/>
      <c r="L83" s="153"/>
    </row>
    <row r="84" spans="2:17" s="144" customFormat="1" ht="54" customHeight="1" x14ac:dyDescent="0.35">
      <c r="B84" s="154"/>
      <c r="C84" s="154"/>
      <c r="D84" s="154"/>
      <c r="E84" s="154"/>
      <c r="F84" s="154"/>
      <c r="G84" s="154"/>
      <c r="H84" s="151"/>
      <c r="I84" s="154"/>
      <c r="J84" s="152"/>
      <c r="K84" s="152"/>
      <c r="L84" s="153"/>
      <c r="M84" s="155"/>
      <c r="N84" s="146"/>
    </row>
    <row r="85" spans="2:17" s="144" customFormat="1" ht="23.25" x14ac:dyDescent="0.25">
      <c r="B85" s="154"/>
      <c r="C85" s="154"/>
      <c r="D85" s="154"/>
      <c r="E85" s="154"/>
      <c r="F85" s="154"/>
      <c r="G85" s="154"/>
      <c r="H85" s="154"/>
      <c r="I85" s="154"/>
      <c r="J85" s="154"/>
      <c r="K85" s="154"/>
      <c r="L85" s="155"/>
      <c r="M85" s="155"/>
      <c r="N85" s="146"/>
    </row>
    <row r="86" spans="2:17" s="156" customFormat="1" x14ac:dyDescent="0.25">
      <c r="B86" s="1"/>
      <c r="C86" s="1"/>
      <c r="D86" s="1"/>
      <c r="E86" s="1"/>
      <c r="F86" s="1"/>
      <c r="G86" s="1"/>
      <c r="H86" s="1"/>
      <c r="I86" s="1"/>
      <c r="J86" s="1"/>
      <c r="K86" s="1"/>
      <c r="L86" s="1"/>
      <c r="M86" s="1"/>
      <c r="N86" s="1"/>
    </row>
    <row r="87" spans="2:17" s="156" customFormat="1" x14ac:dyDescent="0.25">
      <c r="B87" s="1"/>
      <c r="C87" s="1"/>
      <c r="D87" s="1"/>
      <c r="E87" s="1"/>
      <c r="F87" s="1"/>
      <c r="G87" s="1"/>
      <c r="H87" s="1"/>
      <c r="I87" s="1"/>
      <c r="J87" s="1"/>
      <c r="K87" s="1"/>
      <c r="L87" s="1"/>
      <c r="M87" s="1"/>
      <c r="N87" s="1"/>
    </row>
    <row r="88" spans="2:17" s="156" customFormat="1" x14ac:dyDescent="0.25">
      <c r="B88" s="1"/>
      <c r="C88" s="1"/>
      <c r="D88" s="1"/>
      <c r="E88" s="1"/>
      <c r="F88" s="1"/>
      <c r="G88" s="1"/>
      <c r="H88" s="1"/>
      <c r="I88" s="1"/>
      <c r="J88" s="1"/>
      <c r="K88" s="1"/>
      <c r="L88" s="1"/>
      <c r="M88" s="1"/>
      <c r="N88" s="1"/>
    </row>
  </sheetData>
  <protectedRanges>
    <protectedRange password="C559" sqref="J6:K11" name="Диапазон3_1"/>
    <protectedRange password="C559" sqref="F6:G11" name="Диапазон2_1"/>
    <protectedRange password="C559" sqref="M28:M29 U33:U35 M26" name="Диапазон1_1"/>
    <protectedRange password="C559" sqref="M13:M25" name="Диапазон1_1_1"/>
    <protectedRange password="C559" sqref="M32:M33 M30" name="Диапазон1_1_2"/>
  </protectedRanges>
  <mergeCells count="63">
    <mergeCell ref="B3:O3"/>
    <mergeCell ref="D10:E10"/>
    <mergeCell ref="D11:E11"/>
    <mergeCell ref="H11:I11"/>
    <mergeCell ref="Q63:Q64"/>
    <mergeCell ref="B4:O4"/>
    <mergeCell ref="D6:E6"/>
    <mergeCell ref="F6:G7"/>
    <mergeCell ref="H6:I6"/>
    <mergeCell ref="J6:K7"/>
    <mergeCell ref="D7:E7"/>
    <mergeCell ref="H7:I7"/>
    <mergeCell ref="D8:E8"/>
    <mergeCell ref="F8:G9"/>
    <mergeCell ref="H8:I8"/>
    <mergeCell ref="J8:K9"/>
    <mergeCell ref="N45:N46"/>
    <mergeCell ref="M47:M48"/>
    <mergeCell ref="D9:E9"/>
    <mergeCell ref="H9:I9"/>
    <mergeCell ref="Q33:S33"/>
    <mergeCell ref="I36:N36"/>
    <mergeCell ref="F10:G11"/>
    <mergeCell ref="H10:I10"/>
    <mergeCell ref="J10:K11"/>
    <mergeCell ref="M52:M53"/>
    <mergeCell ref="N52:N53"/>
    <mergeCell ref="N47:N48"/>
    <mergeCell ref="N50:N51"/>
    <mergeCell ref="B14:G14"/>
    <mergeCell ref="I26:K26"/>
    <mergeCell ref="I30:K30"/>
    <mergeCell ref="N37:N38"/>
    <mergeCell ref="M37:M38"/>
    <mergeCell ref="M39:M40"/>
    <mergeCell ref="N39:N40"/>
    <mergeCell ref="M41:M42"/>
    <mergeCell ref="N41:N42"/>
    <mergeCell ref="M43:M44"/>
    <mergeCell ref="N43:N44"/>
    <mergeCell ref="M45:M46"/>
    <mergeCell ref="B72:N72"/>
    <mergeCell ref="B75:D75"/>
    <mergeCell ref="I54:L54"/>
    <mergeCell ref="I56:N56"/>
    <mergeCell ref="M57:M58"/>
    <mergeCell ref="N57:N58"/>
    <mergeCell ref="B2:O2"/>
    <mergeCell ref="B79:G79"/>
    <mergeCell ref="B80:N80"/>
    <mergeCell ref="B81:N81"/>
    <mergeCell ref="B82:N82"/>
    <mergeCell ref="B78:N78"/>
    <mergeCell ref="B77:N77"/>
    <mergeCell ref="M66:M67"/>
    <mergeCell ref="M61:M62"/>
    <mergeCell ref="N61:N62"/>
    <mergeCell ref="M63:M64"/>
    <mergeCell ref="N63:N64"/>
    <mergeCell ref="B69:N69"/>
    <mergeCell ref="M59:M60"/>
    <mergeCell ref="N59:N60"/>
    <mergeCell ref="B70:N70"/>
  </mergeCells>
  <conditionalFormatting sqref="D13">
    <cfRule type="expression" dxfId="2" priority="2" stopIfTrue="1">
      <formula>$F$14=""</formula>
    </cfRule>
  </conditionalFormatting>
  <conditionalFormatting sqref="B72:B76 B79:B80">
    <cfRule type="expression" dxfId="1" priority="3" stopIfTrue="1">
      <formula>$F$6="Фаинское"</formula>
    </cfRule>
  </conditionalFormatting>
  <conditionalFormatting sqref="B72:B76 B79:B80">
    <cfRule type="expression" dxfId="0" priority="1" stopIfTrue="1">
      <formula>#REF!="Фаинское"</formula>
    </cfRule>
  </conditionalFormatting>
  <dataValidations count="2">
    <dataValidation allowBlank="1" showInputMessage="1" showErrorMessage="1" promptTitle="Поставь русскую &quot;х&quot;" prompt="Для реализации особого случая глушения:_x000a_для скважин с обводненностью более 50% -_x000a_меньшим объемом, но большим удельным весом" sqref="WVU983098 N65591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N131127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N196663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N262199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N327735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N393271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N458807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N524343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N589879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N655415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N720951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N786487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N852023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N917559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N983095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
    <dataValidation type="list" allowBlank="1" showInputMessage="1" showErrorMessage="1" sqref="D15:G15 IY29:JB29 SU29:SX29 ACQ29:ACT29 AMM29:AMP29 AWI29:AWL29 BGE29:BGH29 BQA29:BQD29 BZW29:BZZ29 CJS29:CJV29 CTO29:CTR29 DDK29:DDN29 DNG29:DNJ29 DXC29:DXF29 EGY29:EHB29 EQU29:EQX29 FAQ29:FAT29 FKM29:FKP29 FUI29:FUL29 GEE29:GEH29 GOA29:GOD29 GXW29:GXZ29 HHS29:HHV29 HRO29:HRR29 IBK29:IBN29 ILG29:ILJ29 IVC29:IVF29 JEY29:JFB29 JOU29:JOX29 JYQ29:JYT29 KIM29:KIP29 KSI29:KSL29 LCE29:LCH29 LMA29:LMD29 LVW29:LVZ29 MFS29:MFV29 MPO29:MPR29 MZK29:MZN29 NJG29:NJJ29 NTC29:NTF29 OCY29:ODB29 OMU29:OMX29 OWQ29:OWT29 PGM29:PGP29 PQI29:PQL29 QAE29:QAH29 QKA29:QKD29 QTW29:QTZ29 RDS29:RDV29 RNO29:RNR29 RXK29:RXN29 SHG29:SHJ29 SRC29:SRF29 TAY29:TBB29 TKU29:TKX29 TUQ29:TUT29 UEM29:UEP29 UOI29:UOL29 UYE29:UYH29 VIA29:VID29 VRW29:VRZ29 WBS29:WBV29 WLO29:WLR29 WVK29:WVN29 D65550:G65550 IY65553:JB65553 SU65553:SX65553 ACQ65553:ACT65553 AMM65553:AMP65553 AWI65553:AWL65553 BGE65553:BGH65553 BQA65553:BQD65553 BZW65553:BZZ65553 CJS65553:CJV65553 CTO65553:CTR65553 DDK65553:DDN65553 DNG65553:DNJ65553 DXC65553:DXF65553 EGY65553:EHB65553 EQU65553:EQX65553 FAQ65553:FAT65553 FKM65553:FKP65553 FUI65553:FUL65553 GEE65553:GEH65553 GOA65553:GOD65553 GXW65553:GXZ65553 HHS65553:HHV65553 HRO65553:HRR65553 IBK65553:IBN65553 ILG65553:ILJ65553 IVC65553:IVF65553 JEY65553:JFB65553 JOU65553:JOX65553 JYQ65553:JYT65553 KIM65553:KIP65553 KSI65553:KSL65553 LCE65553:LCH65553 LMA65553:LMD65553 LVW65553:LVZ65553 MFS65553:MFV65553 MPO65553:MPR65553 MZK65553:MZN65553 NJG65553:NJJ65553 NTC65553:NTF65553 OCY65553:ODB65553 OMU65553:OMX65553 OWQ65553:OWT65553 PGM65553:PGP65553 PQI65553:PQL65553 QAE65553:QAH65553 QKA65553:QKD65553 QTW65553:QTZ65553 RDS65553:RDV65553 RNO65553:RNR65553 RXK65553:RXN65553 SHG65553:SHJ65553 SRC65553:SRF65553 TAY65553:TBB65553 TKU65553:TKX65553 TUQ65553:TUT65553 UEM65553:UEP65553 UOI65553:UOL65553 UYE65553:UYH65553 VIA65553:VID65553 VRW65553:VRZ65553 WBS65553:WBV65553 WLO65553:WLR65553 WVK65553:WVN65553 D131086:G131086 IY131089:JB131089 SU131089:SX131089 ACQ131089:ACT131089 AMM131089:AMP131089 AWI131089:AWL131089 BGE131089:BGH131089 BQA131089:BQD131089 BZW131089:BZZ131089 CJS131089:CJV131089 CTO131089:CTR131089 DDK131089:DDN131089 DNG131089:DNJ131089 DXC131089:DXF131089 EGY131089:EHB131089 EQU131089:EQX131089 FAQ131089:FAT131089 FKM131089:FKP131089 FUI131089:FUL131089 GEE131089:GEH131089 GOA131089:GOD131089 GXW131089:GXZ131089 HHS131089:HHV131089 HRO131089:HRR131089 IBK131089:IBN131089 ILG131089:ILJ131089 IVC131089:IVF131089 JEY131089:JFB131089 JOU131089:JOX131089 JYQ131089:JYT131089 KIM131089:KIP131089 KSI131089:KSL131089 LCE131089:LCH131089 LMA131089:LMD131089 LVW131089:LVZ131089 MFS131089:MFV131089 MPO131089:MPR131089 MZK131089:MZN131089 NJG131089:NJJ131089 NTC131089:NTF131089 OCY131089:ODB131089 OMU131089:OMX131089 OWQ131089:OWT131089 PGM131089:PGP131089 PQI131089:PQL131089 QAE131089:QAH131089 QKA131089:QKD131089 QTW131089:QTZ131089 RDS131089:RDV131089 RNO131089:RNR131089 RXK131089:RXN131089 SHG131089:SHJ131089 SRC131089:SRF131089 TAY131089:TBB131089 TKU131089:TKX131089 TUQ131089:TUT131089 UEM131089:UEP131089 UOI131089:UOL131089 UYE131089:UYH131089 VIA131089:VID131089 VRW131089:VRZ131089 WBS131089:WBV131089 WLO131089:WLR131089 WVK131089:WVN131089 D196622:G196622 IY196625:JB196625 SU196625:SX196625 ACQ196625:ACT196625 AMM196625:AMP196625 AWI196625:AWL196625 BGE196625:BGH196625 BQA196625:BQD196625 BZW196625:BZZ196625 CJS196625:CJV196625 CTO196625:CTR196625 DDK196625:DDN196625 DNG196625:DNJ196625 DXC196625:DXF196625 EGY196625:EHB196625 EQU196625:EQX196625 FAQ196625:FAT196625 FKM196625:FKP196625 FUI196625:FUL196625 GEE196625:GEH196625 GOA196625:GOD196625 GXW196625:GXZ196625 HHS196625:HHV196625 HRO196625:HRR196625 IBK196625:IBN196625 ILG196625:ILJ196625 IVC196625:IVF196625 JEY196625:JFB196625 JOU196625:JOX196625 JYQ196625:JYT196625 KIM196625:KIP196625 KSI196625:KSL196625 LCE196625:LCH196625 LMA196625:LMD196625 LVW196625:LVZ196625 MFS196625:MFV196625 MPO196625:MPR196625 MZK196625:MZN196625 NJG196625:NJJ196625 NTC196625:NTF196625 OCY196625:ODB196625 OMU196625:OMX196625 OWQ196625:OWT196625 PGM196625:PGP196625 PQI196625:PQL196625 QAE196625:QAH196625 QKA196625:QKD196625 QTW196625:QTZ196625 RDS196625:RDV196625 RNO196625:RNR196625 RXK196625:RXN196625 SHG196625:SHJ196625 SRC196625:SRF196625 TAY196625:TBB196625 TKU196625:TKX196625 TUQ196625:TUT196625 UEM196625:UEP196625 UOI196625:UOL196625 UYE196625:UYH196625 VIA196625:VID196625 VRW196625:VRZ196625 WBS196625:WBV196625 WLO196625:WLR196625 WVK196625:WVN196625 D262158:G262158 IY262161:JB262161 SU262161:SX262161 ACQ262161:ACT262161 AMM262161:AMP262161 AWI262161:AWL262161 BGE262161:BGH262161 BQA262161:BQD262161 BZW262161:BZZ262161 CJS262161:CJV262161 CTO262161:CTR262161 DDK262161:DDN262161 DNG262161:DNJ262161 DXC262161:DXF262161 EGY262161:EHB262161 EQU262161:EQX262161 FAQ262161:FAT262161 FKM262161:FKP262161 FUI262161:FUL262161 GEE262161:GEH262161 GOA262161:GOD262161 GXW262161:GXZ262161 HHS262161:HHV262161 HRO262161:HRR262161 IBK262161:IBN262161 ILG262161:ILJ262161 IVC262161:IVF262161 JEY262161:JFB262161 JOU262161:JOX262161 JYQ262161:JYT262161 KIM262161:KIP262161 KSI262161:KSL262161 LCE262161:LCH262161 LMA262161:LMD262161 LVW262161:LVZ262161 MFS262161:MFV262161 MPO262161:MPR262161 MZK262161:MZN262161 NJG262161:NJJ262161 NTC262161:NTF262161 OCY262161:ODB262161 OMU262161:OMX262161 OWQ262161:OWT262161 PGM262161:PGP262161 PQI262161:PQL262161 QAE262161:QAH262161 QKA262161:QKD262161 QTW262161:QTZ262161 RDS262161:RDV262161 RNO262161:RNR262161 RXK262161:RXN262161 SHG262161:SHJ262161 SRC262161:SRF262161 TAY262161:TBB262161 TKU262161:TKX262161 TUQ262161:TUT262161 UEM262161:UEP262161 UOI262161:UOL262161 UYE262161:UYH262161 VIA262161:VID262161 VRW262161:VRZ262161 WBS262161:WBV262161 WLO262161:WLR262161 WVK262161:WVN262161 D327694:G327694 IY327697:JB327697 SU327697:SX327697 ACQ327697:ACT327697 AMM327697:AMP327697 AWI327697:AWL327697 BGE327697:BGH327697 BQA327697:BQD327697 BZW327697:BZZ327697 CJS327697:CJV327697 CTO327697:CTR327697 DDK327697:DDN327697 DNG327697:DNJ327697 DXC327697:DXF327697 EGY327697:EHB327697 EQU327697:EQX327697 FAQ327697:FAT327697 FKM327697:FKP327697 FUI327697:FUL327697 GEE327697:GEH327697 GOA327697:GOD327697 GXW327697:GXZ327697 HHS327697:HHV327697 HRO327697:HRR327697 IBK327697:IBN327697 ILG327697:ILJ327697 IVC327697:IVF327697 JEY327697:JFB327697 JOU327697:JOX327697 JYQ327697:JYT327697 KIM327697:KIP327697 KSI327697:KSL327697 LCE327697:LCH327697 LMA327697:LMD327697 LVW327697:LVZ327697 MFS327697:MFV327697 MPO327697:MPR327697 MZK327697:MZN327697 NJG327697:NJJ327697 NTC327697:NTF327697 OCY327697:ODB327697 OMU327697:OMX327697 OWQ327697:OWT327697 PGM327697:PGP327697 PQI327697:PQL327697 QAE327697:QAH327697 QKA327697:QKD327697 QTW327697:QTZ327697 RDS327697:RDV327697 RNO327697:RNR327697 RXK327697:RXN327697 SHG327697:SHJ327697 SRC327697:SRF327697 TAY327697:TBB327697 TKU327697:TKX327697 TUQ327697:TUT327697 UEM327697:UEP327697 UOI327697:UOL327697 UYE327697:UYH327697 VIA327697:VID327697 VRW327697:VRZ327697 WBS327697:WBV327697 WLO327697:WLR327697 WVK327697:WVN327697 D393230:G393230 IY393233:JB393233 SU393233:SX393233 ACQ393233:ACT393233 AMM393233:AMP393233 AWI393233:AWL393233 BGE393233:BGH393233 BQA393233:BQD393233 BZW393233:BZZ393233 CJS393233:CJV393233 CTO393233:CTR393233 DDK393233:DDN393233 DNG393233:DNJ393233 DXC393233:DXF393233 EGY393233:EHB393233 EQU393233:EQX393233 FAQ393233:FAT393233 FKM393233:FKP393233 FUI393233:FUL393233 GEE393233:GEH393233 GOA393233:GOD393233 GXW393233:GXZ393233 HHS393233:HHV393233 HRO393233:HRR393233 IBK393233:IBN393233 ILG393233:ILJ393233 IVC393233:IVF393233 JEY393233:JFB393233 JOU393233:JOX393233 JYQ393233:JYT393233 KIM393233:KIP393233 KSI393233:KSL393233 LCE393233:LCH393233 LMA393233:LMD393233 LVW393233:LVZ393233 MFS393233:MFV393233 MPO393233:MPR393233 MZK393233:MZN393233 NJG393233:NJJ393233 NTC393233:NTF393233 OCY393233:ODB393233 OMU393233:OMX393233 OWQ393233:OWT393233 PGM393233:PGP393233 PQI393233:PQL393233 QAE393233:QAH393233 QKA393233:QKD393233 QTW393233:QTZ393233 RDS393233:RDV393233 RNO393233:RNR393233 RXK393233:RXN393233 SHG393233:SHJ393233 SRC393233:SRF393233 TAY393233:TBB393233 TKU393233:TKX393233 TUQ393233:TUT393233 UEM393233:UEP393233 UOI393233:UOL393233 UYE393233:UYH393233 VIA393233:VID393233 VRW393233:VRZ393233 WBS393233:WBV393233 WLO393233:WLR393233 WVK393233:WVN393233 D458766:G458766 IY458769:JB458769 SU458769:SX458769 ACQ458769:ACT458769 AMM458769:AMP458769 AWI458769:AWL458769 BGE458769:BGH458769 BQA458769:BQD458769 BZW458769:BZZ458769 CJS458769:CJV458769 CTO458769:CTR458769 DDK458769:DDN458769 DNG458769:DNJ458769 DXC458769:DXF458769 EGY458769:EHB458769 EQU458769:EQX458769 FAQ458769:FAT458769 FKM458769:FKP458769 FUI458769:FUL458769 GEE458769:GEH458769 GOA458769:GOD458769 GXW458769:GXZ458769 HHS458769:HHV458769 HRO458769:HRR458769 IBK458769:IBN458769 ILG458769:ILJ458769 IVC458769:IVF458769 JEY458769:JFB458769 JOU458769:JOX458769 JYQ458769:JYT458769 KIM458769:KIP458769 KSI458769:KSL458769 LCE458769:LCH458769 LMA458769:LMD458769 LVW458769:LVZ458769 MFS458769:MFV458769 MPO458769:MPR458769 MZK458769:MZN458769 NJG458769:NJJ458769 NTC458769:NTF458769 OCY458769:ODB458769 OMU458769:OMX458769 OWQ458769:OWT458769 PGM458769:PGP458769 PQI458769:PQL458769 QAE458769:QAH458769 QKA458769:QKD458769 QTW458769:QTZ458769 RDS458769:RDV458769 RNO458769:RNR458769 RXK458769:RXN458769 SHG458769:SHJ458769 SRC458769:SRF458769 TAY458769:TBB458769 TKU458769:TKX458769 TUQ458769:TUT458769 UEM458769:UEP458769 UOI458769:UOL458769 UYE458769:UYH458769 VIA458769:VID458769 VRW458769:VRZ458769 WBS458769:WBV458769 WLO458769:WLR458769 WVK458769:WVN458769 D524302:G524302 IY524305:JB524305 SU524305:SX524305 ACQ524305:ACT524305 AMM524305:AMP524305 AWI524305:AWL524305 BGE524305:BGH524305 BQA524305:BQD524305 BZW524305:BZZ524305 CJS524305:CJV524305 CTO524305:CTR524305 DDK524305:DDN524305 DNG524305:DNJ524305 DXC524305:DXF524305 EGY524305:EHB524305 EQU524305:EQX524305 FAQ524305:FAT524305 FKM524305:FKP524305 FUI524305:FUL524305 GEE524305:GEH524305 GOA524305:GOD524305 GXW524305:GXZ524305 HHS524305:HHV524305 HRO524305:HRR524305 IBK524305:IBN524305 ILG524305:ILJ524305 IVC524305:IVF524305 JEY524305:JFB524305 JOU524305:JOX524305 JYQ524305:JYT524305 KIM524305:KIP524305 KSI524305:KSL524305 LCE524305:LCH524305 LMA524305:LMD524305 LVW524305:LVZ524305 MFS524305:MFV524305 MPO524305:MPR524305 MZK524305:MZN524305 NJG524305:NJJ524305 NTC524305:NTF524305 OCY524305:ODB524305 OMU524305:OMX524305 OWQ524305:OWT524305 PGM524305:PGP524305 PQI524305:PQL524305 QAE524305:QAH524305 QKA524305:QKD524305 QTW524305:QTZ524305 RDS524305:RDV524305 RNO524305:RNR524305 RXK524305:RXN524305 SHG524305:SHJ524305 SRC524305:SRF524305 TAY524305:TBB524305 TKU524305:TKX524305 TUQ524305:TUT524305 UEM524305:UEP524305 UOI524305:UOL524305 UYE524305:UYH524305 VIA524305:VID524305 VRW524305:VRZ524305 WBS524305:WBV524305 WLO524305:WLR524305 WVK524305:WVN524305 D589838:G589838 IY589841:JB589841 SU589841:SX589841 ACQ589841:ACT589841 AMM589841:AMP589841 AWI589841:AWL589841 BGE589841:BGH589841 BQA589841:BQD589841 BZW589841:BZZ589841 CJS589841:CJV589841 CTO589841:CTR589841 DDK589841:DDN589841 DNG589841:DNJ589841 DXC589841:DXF589841 EGY589841:EHB589841 EQU589841:EQX589841 FAQ589841:FAT589841 FKM589841:FKP589841 FUI589841:FUL589841 GEE589841:GEH589841 GOA589841:GOD589841 GXW589841:GXZ589841 HHS589841:HHV589841 HRO589841:HRR589841 IBK589841:IBN589841 ILG589841:ILJ589841 IVC589841:IVF589841 JEY589841:JFB589841 JOU589841:JOX589841 JYQ589841:JYT589841 KIM589841:KIP589841 KSI589841:KSL589841 LCE589841:LCH589841 LMA589841:LMD589841 LVW589841:LVZ589841 MFS589841:MFV589841 MPO589841:MPR589841 MZK589841:MZN589841 NJG589841:NJJ589841 NTC589841:NTF589841 OCY589841:ODB589841 OMU589841:OMX589841 OWQ589841:OWT589841 PGM589841:PGP589841 PQI589841:PQL589841 QAE589841:QAH589841 QKA589841:QKD589841 QTW589841:QTZ589841 RDS589841:RDV589841 RNO589841:RNR589841 RXK589841:RXN589841 SHG589841:SHJ589841 SRC589841:SRF589841 TAY589841:TBB589841 TKU589841:TKX589841 TUQ589841:TUT589841 UEM589841:UEP589841 UOI589841:UOL589841 UYE589841:UYH589841 VIA589841:VID589841 VRW589841:VRZ589841 WBS589841:WBV589841 WLO589841:WLR589841 WVK589841:WVN589841 D655374:G655374 IY655377:JB655377 SU655377:SX655377 ACQ655377:ACT655377 AMM655377:AMP655377 AWI655377:AWL655377 BGE655377:BGH655377 BQA655377:BQD655377 BZW655377:BZZ655377 CJS655377:CJV655377 CTO655377:CTR655377 DDK655377:DDN655377 DNG655377:DNJ655377 DXC655377:DXF655377 EGY655377:EHB655377 EQU655377:EQX655377 FAQ655377:FAT655377 FKM655377:FKP655377 FUI655377:FUL655377 GEE655377:GEH655377 GOA655377:GOD655377 GXW655377:GXZ655377 HHS655377:HHV655377 HRO655377:HRR655377 IBK655377:IBN655377 ILG655377:ILJ655377 IVC655377:IVF655377 JEY655377:JFB655377 JOU655377:JOX655377 JYQ655377:JYT655377 KIM655377:KIP655377 KSI655377:KSL655377 LCE655377:LCH655377 LMA655377:LMD655377 LVW655377:LVZ655377 MFS655377:MFV655377 MPO655377:MPR655377 MZK655377:MZN655377 NJG655377:NJJ655377 NTC655377:NTF655377 OCY655377:ODB655377 OMU655377:OMX655377 OWQ655377:OWT655377 PGM655377:PGP655377 PQI655377:PQL655377 QAE655377:QAH655377 QKA655377:QKD655377 QTW655377:QTZ655377 RDS655377:RDV655377 RNO655377:RNR655377 RXK655377:RXN655377 SHG655377:SHJ655377 SRC655377:SRF655377 TAY655377:TBB655377 TKU655377:TKX655377 TUQ655377:TUT655377 UEM655377:UEP655377 UOI655377:UOL655377 UYE655377:UYH655377 VIA655377:VID655377 VRW655377:VRZ655377 WBS655377:WBV655377 WLO655377:WLR655377 WVK655377:WVN655377 D720910:G720910 IY720913:JB720913 SU720913:SX720913 ACQ720913:ACT720913 AMM720913:AMP720913 AWI720913:AWL720913 BGE720913:BGH720913 BQA720913:BQD720913 BZW720913:BZZ720913 CJS720913:CJV720913 CTO720913:CTR720913 DDK720913:DDN720913 DNG720913:DNJ720913 DXC720913:DXF720913 EGY720913:EHB720913 EQU720913:EQX720913 FAQ720913:FAT720913 FKM720913:FKP720913 FUI720913:FUL720913 GEE720913:GEH720913 GOA720913:GOD720913 GXW720913:GXZ720913 HHS720913:HHV720913 HRO720913:HRR720913 IBK720913:IBN720913 ILG720913:ILJ720913 IVC720913:IVF720913 JEY720913:JFB720913 JOU720913:JOX720913 JYQ720913:JYT720913 KIM720913:KIP720913 KSI720913:KSL720913 LCE720913:LCH720913 LMA720913:LMD720913 LVW720913:LVZ720913 MFS720913:MFV720913 MPO720913:MPR720913 MZK720913:MZN720913 NJG720913:NJJ720913 NTC720913:NTF720913 OCY720913:ODB720913 OMU720913:OMX720913 OWQ720913:OWT720913 PGM720913:PGP720913 PQI720913:PQL720913 QAE720913:QAH720913 QKA720913:QKD720913 QTW720913:QTZ720913 RDS720913:RDV720913 RNO720913:RNR720913 RXK720913:RXN720913 SHG720913:SHJ720913 SRC720913:SRF720913 TAY720913:TBB720913 TKU720913:TKX720913 TUQ720913:TUT720913 UEM720913:UEP720913 UOI720913:UOL720913 UYE720913:UYH720913 VIA720913:VID720913 VRW720913:VRZ720913 WBS720913:WBV720913 WLO720913:WLR720913 WVK720913:WVN720913 D786446:G786446 IY786449:JB786449 SU786449:SX786449 ACQ786449:ACT786449 AMM786449:AMP786449 AWI786449:AWL786449 BGE786449:BGH786449 BQA786449:BQD786449 BZW786449:BZZ786449 CJS786449:CJV786449 CTO786449:CTR786449 DDK786449:DDN786449 DNG786449:DNJ786449 DXC786449:DXF786449 EGY786449:EHB786449 EQU786449:EQX786449 FAQ786449:FAT786449 FKM786449:FKP786449 FUI786449:FUL786449 GEE786449:GEH786449 GOA786449:GOD786449 GXW786449:GXZ786449 HHS786449:HHV786449 HRO786449:HRR786449 IBK786449:IBN786449 ILG786449:ILJ786449 IVC786449:IVF786449 JEY786449:JFB786449 JOU786449:JOX786449 JYQ786449:JYT786449 KIM786449:KIP786449 KSI786449:KSL786449 LCE786449:LCH786449 LMA786449:LMD786449 LVW786449:LVZ786449 MFS786449:MFV786449 MPO786449:MPR786449 MZK786449:MZN786449 NJG786449:NJJ786449 NTC786449:NTF786449 OCY786449:ODB786449 OMU786449:OMX786449 OWQ786449:OWT786449 PGM786449:PGP786449 PQI786449:PQL786449 QAE786449:QAH786449 QKA786449:QKD786449 QTW786449:QTZ786449 RDS786449:RDV786449 RNO786449:RNR786449 RXK786449:RXN786449 SHG786449:SHJ786449 SRC786449:SRF786449 TAY786449:TBB786449 TKU786449:TKX786449 TUQ786449:TUT786449 UEM786449:UEP786449 UOI786449:UOL786449 UYE786449:UYH786449 VIA786449:VID786449 VRW786449:VRZ786449 WBS786449:WBV786449 WLO786449:WLR786449 WVK786449:WVN786449 D851982:G851982 IY851985:JB851985 SU851985:SX851985 ACQ851985:ACT851985 AMM851985:AMP851985 AWI851985:AWL851985 BGE851985:BGH851985 BQA851985:BQD851985 BZW851985:BZZ851985 CJS851985:CJV851985 CTO851985:CTR851985 DDK851985:DDN851985 DNG851985:DNJ851985 DXC851985:DXF851985 EGY851985:EHB851985 EQU851985:EQX851985 FAQ851985:FAT851985 FKM851985:FKP851985 FUI851985:FUL851985 GEE851985:GEH851985 GOA851985:GOD851985 GXW851985:GXZ851985 HHS851985:HHV851985 HRO851985:HRR851985 IBK851985:IBN851985 ILG851985:ILJ851985 IVC851985:IVF851985 JEY851985:JFB851985 JOU851985:JOX851985 JYQ851985:JYT851985 KIM851985:KIP851985 KSI851985:KSL851985 LCE851985:LCH851985 LMA851985:LMD851985 LVW851985:LVZ851985 MFS851985:MFV851985 MPO851985:MPR851985 MZK851985:MZN851985 NJG851985:NJJ851985 NTC851985:NTF851985 OCY851985:ODB851985 OMU851985:OMX851985 OWQ851985:OWT851985 PGM851985:PGP851985 PQI851985:PQL851985 QAE851985:QAH851985 QKA851985:QKD851985 QTW851985:QTZ851985 RDS851985:RDV851985 RNO851985:RNR851985 RXK851985:RXN851985 SHG851985:SHJ851985 SRC851985:SRF851985 TAY851985:TBB851985 TKU851985:TKX851985 TUQ851985:TUT851985 UEM851985:UEP851985 UOI851985:UOL851985 UYE851985:UYH851985 VIA851985:VID851985 VRW851985:VRZ851985 WBS851985:WBV851985 WLO851985:WLR851985 WVK851985:WVN851985 D917518:G917518 IY917521:JB917521 SU917521:SX917521 ACQ917521:ACT917521 AMM917521:AMP917521 AWI917521:AWL917521 BGE917521:BGH917521 BQA917521:BQD917521 BZW917521:BZZ917521 CJS917521:CJV917521 CTO917521:CTR917521 DDK917521:DDN917521 DNG917521:DNJ917521 DXC917521:DXF917521 EGY917521:EHB917521 EQU917521:EQX917521 FAQ917521:FAT917521 FKM917521:FKP917521 FUI917521:FUL917521 GEE917521:GEH917521 GOA917521:GOD917521 GXW917521:GXZ917521 HHS917521:HHV917521 HRO917521:HRR917521 IBK917521:IBN917521 ILG917521:ILJ917521 IVC917521:IVF917521 JEY917521:JFB917521 JOU917521:JOX917521 JYQ917521:JYT917521 KIM917521:KIP917521 KSI917521:KSL917521 LCE917521:LCH917521 LMA917521:LMD917521 LVW917521:LVZ917521 MFS917521:MFV917521 MPO917521:MPR917521 MZK917521:MZN917521 NJG917521:NJJ917521 NTC917521:NTF917521 OCY917521:ODB917521 OMU917521:OMX917521 OWQ917521:OWT917521 PGM917521:PGP917521 PQI917521:PQL917521 QAE917521:QAH917521 QKA917521:QKD917521 QTW917521:QTZ917521 RDS917521:RDV917521 RNO917521:RNR917521 RXK917521:RXN917521 SHG917521:SHJ917521 SRC917521:SRF917521 TAY917521:TBB917521 TKU917521:TKX917521 TUQ917521:TUT917521 UEM917521:UEP917521 UOI917521:UOL917521 UYE917521:UYH917521 VIA917521:VID917521 VRW917521:VRZ917521 WBS917521:WBV917521 WLO917521:WLR917521 WVK917521:WVN917521 D983054:G983054 IY983057:JB983057 SU983057:SX983057 ACQ983057:ACT983057 AMM983057:AMP983057 AWI983057:AWL983057 BGE983057:BGH983057 BQA983057:BQD983057 BZW983057:BZZ983057 CJS983057:CJV983057 CTO983057:CTR983057 DDK983057:DDN983057 DNG983057:DNJ983057 DXC983057:DXF983057 EGY983057:EHB983057 EQU983057:EQX983057 FAQ983057:FAT983057 FKM983057:FKP983057 FUI983057:FUL983057 GEE983057:GEH983057 GOA983057:GOD983057 GXW983057:GXZ983057 HHS983057:HHV983057 HRO983057:HRR983057 IBK983057:IBN983057 ILG983057:ILJ983057 IVC983057:IVF983057 JEY983057:JFB983057 JOU983057:JOX983057 JYQ983057:JYT983057 KIM983057:KIP983057 KSI983057:KSL983057 LCE983057:LCH983057 LMA983057:LMD983057 LVW983057:LVZ983057 MFS983057:MFV983057 MPO983057:MPR983057 MZK983057:MZN983057 NJG983057:NJJ983057 NTC983057:NTF983057 OCY983057:ODB983057 OMU983057:OMX983057 OWQ983057:OWT983057 PGM983057:PGP983057 PQI983057:PQL983057 QAE983057:QAH983057 QKA983057:QKD983057 QTW983057:QTZ983057 RDS983057:RDV983057 RNO983057:RNR983057 RXK983057:RXN983057 SHG983057:SHJ983057 SRC983057:SRF983057 TAY983057:TBB983057 TKU983057:TKX983057 TUQ983057:TUT983057 UEM983057:UEP983057 UOI983057:UOL983057 UYE983057:UYH983057 VIA983057:VID983057 VRW983057:VRZ983057 WBS983057:WBV983057 WLO983057:WLR983057 WVK983057:WVN983057">
      <formula1>"нет,гидрофобизатор,инг.солеотложений,инг.коррозии,г/фобизатор+инг.с/отл,г/фобизатор+инг.с/отл+инг.корр,инг.с/о+инг.корр"</formula1>
    </dataValidation>
  </dataValidations>
  <printOptions horizontalCentered="1"/>
  <pageMargins left="0.19685039370078741" right="0.19685039370078741" top="0.19685039370078741" bottom="0.19685039370078741" header="0.31496062992125984" footer="0.31496062992125984"/>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Лист глушения</vt:lpstr>
      <vt:lpstr>'Лист глушения'!__glushenie__</vt:lpstr>
      <vt:lpstr>'Лист глушения'!dв</vt:lpstr>
      <vt:lpstr>'Лист глушения'!dв3</vt:lpstr>
      <vt:lpstr>'Лист глушения'!dвн</vt:lpstr>
      <vt:lpstr>'Лист глушения'!dн</vt:lpstr>
      <vt:lpstr>'Лист глушения'!dн3</vt:lpstr>
      <vt:lpstr>'Лист глушения'!dнар</vt:lpstr>
      <vt:lpstr>'Лист глушения'!gbr</vt:lpstr>
      <vt:lpstr>'Лист глушения'!Hсп2</vt:lpstr>
      <vt:lpstr>'Лист глушения'!qqw</vt:lpstr>
      <vt:lpstr>'Лист глушения'!SG</vt:lpstr>
      <vt:lpstr>'Лист глушения'!VYзадан</vt:lpstr>
      <vt:lpstr>'Лист глушения'!Vгл</vt:lpstr>
      <vt:lpstr>'Лист глушения'!Vзатр</vt:lpstr>
      <vt:lpstr>'Лист глушения'!Vзум</vt:lpstr>
      <vt:lpstr>'Лист глушения'!Vнкт</vt:lpstr>
      <vt:lpstr>'Лист глушения'!Vобщ</vt:lpstr>
      <vt:lpstr>'Лист глушения'!Vэк</vt:lpstr>
      <vt:lpstr>'Лист глушения'!Yзадан</vt:lpstr>
      <vt:lpstr>'Лист глушения'!ВНК</vt:lpstr>
      <vt:lpstr>'Лист глушения'!Запас</vt:lpstr>
      <vt:lpstr>'Лист глушения'!ЗЖ</vt:lpstr>
      <vt:lpstr>'Лист глушения'!зПЦ</vt:lpstr>
      <vt:lpstr>'Лист глушения'!КЦ</vt:lpstr>
      <vt:lpstr>'Лист глушения'!Ни</vt:lpstr>
      <vt:lpstr>'Лист глушения'!НКТ1</vt:lpstr>
      <vt:lpstr>'Лист глушения'!НКТ2</vt:lpstr>
      <vt:lpstr>'Лист глушения'!НКТ3</vt:lpstr>
      <vt:lpstr>'Лист глушения'!Нсп</vt:lpstr>
      <vt:lpstr>'Лист глушения'!Нт</vt:lpstr>
      <vt:lpstr>'Лист глушения'!Область_печати</vt:lpstr>
      <vt:lpstr>'Лист глушения'!оКЦ</vt:lpstr>
      <vt:lpstr>'Лист глушения'!Рпл</vt:lpstr>
      <vt:lpstr>'Лист глушения'!ЭК</vt:lpstr>
      <vt:lpstr>'Лист глушения'!ЭКв</vt:lpstr>
    </vt:vector>
  </TitlesOfParts>
  <Company>ООО «Славнефть-Красноярскнефтегаз»</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Колбина В.Л.</cp:lastModifiedBy>
  <dcterms:created xsi:type="dcterms:W3CDTF">2018-06-13T07:05:16Z</dcterms:created>
  <dcterms:modified xsi:type="dcterms:W3CDTF">2024-01-25T03:35:04Z</dcterms:modified>
</cp:coreProperties>
</file>