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900" windowWidth="24030" windowHeight="12330"/>
  </bookViews>
  <sheets>
    <sheet name="Расчет Кдпэ" sheetId="1" r:id="rId1"/>
    <sheet name="выбор" sheetId="2" r:id="rId2"/>
    <sheet name="Расчет Кдпэ (2)" sheetId="3" r:id="rId3"/>
  </sheets>
  <externalReferences>
    <externalReference r:id="rId4"/>
  </externalReferences>
  <definedNames>
    <definedName name="_xlnm._FilterDatabase" localSheetId="0" hidden="1">'Расчет Кдпэ'!$A$11:$G$17</definedName>
    <definedName name="Excel_BuiltIn_Print_Titles_2" localSheetId="2">[1]БГС!#REF!</definedName>
    <definedName name="Excel_BuiltIn_Print_Titles_2">[1]БГС!#REF!</definedName>
    <definedName name="_xlnm.Print_Area" localSheetId="0">'Расчет Кдпэ'!$A$1:$H$17</definedName>
  </definedNames>
  <calcPr calcId="145621"/>
</workbook>
</file>

<file path=xl/calcChain.xml><?xml version="1.0" encoding="utf-8"?>
<calcChain xmlns="http://schemas.openxmlformats.org/spreadsheetml/2006/main">
  <c r="G14" i="1" l="1"/>
  <c r="G13" i="1" l="1"/>
  <c r="G12" i="1"/>
  <c r="A12" i="1"/>
  <c r="A13" i="1" s="1"/>
  <c r="A14" i="1" s="1"/>
  <c r="A15" i="1" s="1"/>
  <c r="A16" i="1" s="1"/>
  <c r="F7" i="3"/>
  <c r="D11" i="3" s="1"/>
  <c r="G3" i="3"/>
  <c r="G2" i="3"/>
  <c r="G7" i="3" s="1"/>
  <c r="G8" i="3" l="1"/>
  <c r="E11" i="3"/>
  <c r="G11" i="3" s="1"/>
  <c r="G14" i="3" s="1"/>
  <c r="G3" i="1"/>
  <c r="G2" i="1" l="1"/>
  <c r="F7" i="1" l="1"/>
  <c r="D11" i="1" l="1"/>
  <c r="G7" i="1" l="1"/>
  <c r="E11" i="1" l="1"/>
  <c r="G11" i="1" s="1"/>
  <c r="G17" i="1" s="1"/>
  <c r="G8" i="1"/>
</calcChain>
</file>

<file path=xl/sharedStrings.xml><?xml version="1.0" encoding="utf-8"?>
<sst xmlns="http://schemas.openxmlformats.org/spreadsheetml/2006/main" count="72" uniqueCount="42">
  <si>
    <r>
      <t>Общая информация по скважине</t>
    </r>
    <r>
      <rPr>
        <sz val="14"/>
        <color rgb="FF000000"/>
        <rFont val="Century Gothic"/>
        <family val="2"/>
        <charset val="204"/>
      </rPr>
      <t xml:space="preserve"> </t>
    </r>
  </si>
  <si>
    <r>
      <t>План</t>
    </r>
    <r>
      <rPr>
        <sz val="14"/>
        <color rgb="FF000000"/>
        <rFont val="Century Gothic"/>
        <family val="2"/>
        <charset val="204"/>
      </rPr>
      <t xml:space="preserve"> </t>
    </r>
  </si>
  <si>
    <r>
      <t>Факт</t>
    </r>
    <r>
      <rPr>
        <sz val="14"/>
        <color rgb="FF000000"/>
        <rFont val="Century Gothic"/>
        <family val="2"/>
        <charset val="204"/>
      </rPr>
      <t xml:space="preserve"> </t>
    </r>
  </si>
  <si>
    <t>Длина общая горизонтальной части ствола, м</t>
  </si>
  <si>
    <t>Фактический забой</t>
  </si>
  <si>
    <t>Изменение длины ГС/БГС относительно плана, м</t>
  </si>
  <si>
    <t>Расхождение при перезаписи в точке Т1 (MD/TVD), м</t>
  </si>
  <si>
    <t>Глубина установки ПГМЦ (или башмака ЭК) / кровля целевого интервала (по стволу), м</t>
  </si>
  <si>
    <t>Эффективная длина ГС/БГС, м</t>
  </si>
  <si>
    <t>Эффективность проводки, %</t>
  </si>
  <si>
    <t>Достижение плановой эффективности, д.ед.</t>
  </si>
  <si>
    <t>Отношение эффективной длины к общей без проводки</t>
  </si>
  <si>
    <t>Выполнение геологических задач:</t>
  </si>
  <si>
    <t>План</t>
  </si>
  <si>
    <t>Факт</t>
  </si>
  <si>
    <t xml:space="preserve">Вес, д.ед. </t>
  </si>
  <si>
    <t xml:space="preserve">Итог </t>
  </si>
  <si>
    <t>Достижение эффективности проводки, %</t>
  </si>
  <si>
    <t>Потери ствола при пересечении глинистого пласта, план/факт, м</t>
  </si>
  <si>
    <t>Однократное касание кровли Ц.И.</t>
  </si>
  <si>
    <t xml:space="preserve">Итого Кдпэ </t>
  </si>
  <si>
    <t>плановый</t>
  </si>
  <si>
    <t>бэк/ци план</t>
  </si>
  <si>
    <t>бэк/ци факт</t>
  </si>
  <si>
    <t>2525.00/2426.53</t>
  </si>
  <si>
    <t>2526.7/2424.21</t>
  </si>
  <si>
    <t>д.ед.</t>
  </si>
  <si>
    <t>Возможность равномерного расположния портов ГРП.</t>
  </si>
  <si>
    <t>Преднамернное касание кровли/подошвы Ц.И.</t>
  </si>
  <si>
    <t>Потери ствола при пересечении глинистого пласта/кровли/подошвы Ц.И., м</t>
  </si>
  <si>
    <t>Вскрытие целевого интервала по вертикали, м.</t>
  </si>
  <si>
    <t>Проводка скважины в заданном коридоре.</t>
  </si>
  <si>
    <t>Обеспечение полки стабилизации в заданном интервале.</t>
  </si>
  <si>
    <t>%</t>
  </si>
  <si>
    <t>гр</t>
  </si>
  <si>
    <t>гр./10м</t>
  </si>
  <si>
    <t>Интенсивность кривления ствола скважины, гр./10м.</t>
  </si>
  <si>
    <t>м</t>
  </si>
  <si>
    <t>пусто</t>
  </si>
  <si>
    <t>Достижение эффективности проводки, %.</t>
  </si>
  <si>
    <t xml:space="preserve">Кдпэ </t>
  </si>
  <si>
    <t>Посадка ЭК с заданным зенитным углом, гр.
(задача выполна, если отклонение по ЗУ не превышает 1гр.)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</si>
</sst>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0"/>
      <name val="Arial Cyr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Century Gothic"/>
      <family val="2"/>
      <charset val="204"/>
    </font>
    <font>
      <sz val="12"/>
      <color rgb="FF000000"/>
      <name val="Arial"/>
      <family val="2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b/>
      <sz val="12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Calibri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9" fillId="7" borderId="0" applyNumberFormat="0" applyBorder="0" applyAlignment="0" applyProtection="0"/>
    <xf numFmtId="0" fontId="10" fillId="24" borderId="4" applyNumberFormat="0" applyAlignment="0" applyProtection="0"/>
    <xf numFmtId="0" fontId="11" fillId="25" borderId="5" applyNumberFormat="0" applyAlignment="0" applyProtection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11" borderId="4" applyNumberFormat="0" applyAlignment="0" applyProtection="0"/>
    <xf numFmtId="0" fontId="18" fillId="0" borderId="9" applyNumberFormat="0" applyFill="0" applyAlignment="0" applyProtection="0"/>
    <xf numFmtId="0" fontId="19" fillId="26" borderId="0" applyNumberFormat="0" applyBorder="0" applyAlignment="0" applyProtection="0"/>
    <xf numFmtId="0" fontId="20" fillId="27" borderId="10" applyNumberFormat="0" applyFont="0" applyAlignment="0" applyProtection="0"/>
    <xf numFmtId="0" fontId="21" fillId="24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</cellStyleXfs>
  <cellXfs count="53">
    <xf numFmtId="0" fontId="0" fillId="0" borderId="0" xfId="0"/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3" fillId="4" borderId="3" xfId="0" applyFont="1" applyFill="1" applyBorder="1" applyAlignment="1">
      <alignment horizontal="center" vertical="center" wrapText="1" readingOrder="1"/>
    </xf>
    <xf numFmtId="0" fontId="4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164" fontId="3" fillId="4" borderId="0" xfId="0" applyNumberFormat="1" applyFont="1" applyFill="1" applyAlignment="1">
      <alignment horizontal="center" vertical="center" wrapText="1" readingOrder="1"/>
    </xf>
    <xf numFmtId="2" fontId="3" fillId="4" borderId="0" xfId="0" applyNumberFormat="1" applyFont="1" applyFill="1" applyAlignment="1">
      <alignment horizontal="center" vertical="center" wrapText="1" readingOrder="1"/>
    </xf>
    <xf numFmtId="0" fontId="1" fillId="2" borderId="0" xfId="0" applyFont="1" applyFill="1" applyAlignment="1">
      <alignment horizontal="center" vertical="center" wrapText="1" readingOrder="1"/>
    </xf>
    <xf numFmtId="0" fontId="3" fillId="3" borderId="0" xfId="0" applyFont="1" applyFill="1" applyAlignment="1">
      <alignment horizontal="left" vertical="center" wrapText="1" readingOrder="1"/>
    </xf>
    <xf numFmtId="164" fontId="3" fillId="3" borderId="0" xfId="0" applyNumberFormat="1" applyFont="1" applyFill="1" applyAlignment="1">
      <alignment horizontal="center" vertical="center" wrapText="1" readingOrder="1"/>
    </xf>
    <xf numFmtId="2" fontId="3" fillId="3" borderId="0" xfId="0" applyNumberFormat="1" applyFont="1" applyFill="1" applyAlignment="1">
      <alignment horizontal="center" vertical="center" wrapText="1" readingOrder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2" fontId="6" fillId="3" borderId="0" xfId="0" applyNumberFormat="1" applyFont="1" applyFill="1" applyAlignment="1">
      <alignment horizontal="center" vertical="center" wrapText="1" readingOrder="1"/>
    </xf>
    <xf numFmtId="0" fontId="3" fillId="28" borderId="2" xfId="0" applyFont="1" applyFill="1" applyBorder="1" applyAlignment="1">
      <alignment horizontal="center" vertical="center" wrapText="1" readingOrder="1"/>
    </xf>
    <xf numFmtId="0" fontId="3" fillId="28" borderId="0" xfId="0" applyFont="1" applyFill="1" applyAlignment="1">
      <alignment horizontal="center" vertical="center" wrapText="1" readingOrder="1"/>
    </xf>
    <xf numFmtId="49" fontId="3" fillId="28" borderId="0" xfId="0" applyNumberFormat="1" applyFont="1" applyFill="1" applyAlignment="1">
      <alignment horizontal="center" vertical="center" wrapText="1" readingOrder="1"/>
    </xf>
    <xf numFmtId="0" fontId="26" fillId="0" borderId="0" xfId="0" applyFont="1"/>
    <xf numFmtId="1" fontId="6" fillId="28" borderId="0" xfId="0" applyNumberFormat="1" applyFont="1" applyFill="1" applyAlignment="1">
      <alignment horizontal="center" vertical="center" wrapText="1" readingOrder="1"/>
    </xf>
    <xf numFmtId="1" fontId="3" fillId="4" borderId="0" xfId="0" applyNumberFormat="1" applyFont="1" applyFill="1" applyAlignment="1">
      <alignment horizontal="center" vertical="center" wrapText="1" readingOrder="1"/>
    </xf>
    <xf numFmtId="1" fontId="3" fillId="3" borderId="0" xfId="0" applyNumberFormat="1" applyFont="1" applyFill="1" applyAlignment="1">
      <alignment horizontal="center" vertical="center" wrapText="1" readingOrder="1"/>
    </xf>
    <xf numFmtId="1" fontId="3" fillId="28" borderId="0" xfId="0" applyNumberFormat="1" applyFont="1" applyFill="1" applyAlignment="1">
      <alignment horizontal="center" vertical="center" wrapText="1"/>
    </xf>
    <xf numFmtId="1" fontId="0" fillId="0" borderId="0" xfId="0" applyNumberFormat="1"/>
    <xf numFmtId="1" fontId="0" fillId="0" borderId="0" xfId="0" applyNumberFormat="1" applyFill="1"/>
    <xf numFmtId="1" fontId="5" fillId="0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left" vertical="center" wrapText="1" readingOrder="1"/>
    </xf>
    <xf numFmtId="164" fontId="25" fillId="0" borderId="0" xfId="0" applyNumberFormat="1" applyFont="1" applyFill="1" applyAlignment="1">
      <alignment horizontal="center" vertical="center" wrapText="1" readingOrder="1"/>
    </xf>
    <xf numFmtId="0" fontId="0" fillId="0" borderId="0" xfId="0" applyBorder="1"/>
    <xf numFmtId="0" fontId="27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6" fillId="3" borderId="0" xfId="0" applyFont="1" applyFill="1" applyAlignment="1">
      <alignment vertical="center" wrapText="1" readingOrder="1"/>
    </xf>
    <xf numFmtId="164" fontId="29" fillId="0" borderId="0" xfId="0" applyNumberFormat="1" applyFont="1" applyFill="1" applyAlignment="1">
      <alignment horizontal="center" vertical="center" wrapText="1" readingOrder="1"/>
    </xf>
    <xf numFmtId="0" fontId="0" fillId="0" borderId="0" xfId="0" applyFill="1" applyBorder="1"/>
    <xf numFmtId="1" fontId="0" fillId="0" borderId="0" xfId="0" applyNumberFormat="1" applyBorder="1"/>
    <xf numFmtId="0" fontId="3" fillId="3" borderId="0" xfId="0" applyFont="1" applyFill="1" applyAlignment="1">
      <alignment horizontal="left" vertical="center" wrapText="1" readingOrder="1"/>
    </xf>
    <xf numFmtId="0" fontId="3" fillId="3" borderId="1" xfId="0" applyFont="1" applyFill="1" applyBorder="1" applyAlignment="1">
      <alignment horizontal="left" vertical="center" wrapText="1" readingOrder="1"/>
    </xf>
    <xf numFmtId="0" fontId="6" fillId="3" borderId="0" xfId="0" applyFont="1" applyFill="1" applyAlignment="1">
      <alignment horizontal="left" vertical="center" wrapText="1" readingOrder="1"/>
    </xf>
    <xf numFmtId="0" fontId="1" fillId="2" borderId="0" xfId="0" applyFont="1" applyFill="1" applyAlignment="1">
      <alignment horizontal="left" vertical="center" wrapText="1" readingOrder="1"/>
    </xf>
    <xf numFmtId="0" fontId="1" fillId="2" borderId="1" xfId="0" applyFont="1" applyFill="1" applyBorder="1" applyAlignment="1">
      <alignment horizontal="left" vertic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3" fillId="0" borderId="0" xfId="0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 wrapText="1" readingOrder="1"/>
    </xf>
    <xf numFmtId="49" fontId="6" fillId="0" borderId="0" xfId="0" applyNumberFormat="1" applyFont="1" applyFill="1" applyAlignment="1">
      <alignment horizontal="center" vertical="center" wrapText="1" readingOrder="1"/>
    </xf>
    <xf numFmtId="1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 readingOrder="1"/>
    </xf>
    <xf numFmtId="1" fontId="3" fillId="0" borderId="0" xfId="0" applyNumberFormat="1" applyFont="1" applyFill="1" applyAlignment="1">
      <alignment horizontal="center" vertical="center" wrapText="1" readingOrder="1"/>
    </xf>
    <xf numFmtId="164" fontId="6" fillId="0" borderId="0" xfId="0" applyNumberFormat="1" applyFont="1" applyFill="1" applyAlignment="1">
      <alignment horizontal="center" vertical="center" wrapText="1" readingOrder="1"/>
    </xf>
    <xf numFmtId="2" fontId="6" fillId="0" borderId="0" xfId="0" applyNumberFormat="1" applyFont="1" applyFill="1" applyAlignment="1">
      <alignment horizontal="center" vertical="center" wrapText="1" readingOrder="1"/>
    </xf>
    <xf numFmtId="164" fontId="3" fillId="0" borderId="0" xfId="0" applyNumberFormat="1" applyFont="1" applyFill="1" applyAlignment="1">
      <alignment horizontal="center" vertical="center" wrapText="1" readingOrder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/&#1060;&#1072;&#1081;&#1083;&#1086;&#1074;&#1099;&#1081;%20&#1088;&#1077;&#1089;&#1091;&#1088;&#1089;%20&#1062;&#1043;&#1057;&#1041;&#1057;/&#1044;&#1040;&#1053;&#1053;&#1067;&#1045;/!&#1057;&#1050;&#1042;&#1040;&#1046;&#1048;&#1053;&#1067;_&#1042;_&#1041;&#1059;&#1056;&#1045;&#1053;&#1048;&#1048;/!ADMIN/&#1057;&#1042;&#1054;&#1044;&#1050;&#1040;_&#1058;1_&#1058;3/&#1057;&#1042;&#1054;&#1044;&#1050;&#1040;_&#1058;1_&#1058;3_&#1056;&#1054;&#1057;&#1053;&#1045;&#1060;&#1058;&#1068;_2013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С"/>
      <sheetName val="БГС"/>
      <sheetName val="Сх.взаим"/>
      <sheetName val="Лист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17"/>
  <sheetViews>
    <sheetView tabSelected="1" view="pageBreakPreview" zoomScale="60" zoomScaleNormal="85" workbookViewId="0">
      <selection activeCell="D42" sqref="D42"/>
    </sheetView>
  </sheetViews>
  <sheetFormatPr defaultRowHeight="12.75" x14ac:dyDescent="0.2"/>
  <cols>
    <col min="3" max="3" width="61.85546875" customWidth="1"/>
    <col min="4" max="4" width="20.7109375" customWidth="1"/>
    <col min="5" max="5" width="23.85546875" customWidth="1"/>
    <col min="6" max="6" width="15.42578125" bestFit="1" customWidth="1"/>
    <col min="7" max="7" width="11" customWidth="1"/>
    <col min="14" max="14" width="15.5703125" customWidth="1"/>
    <col min="15" max="15" width="14.28515625" customWidth="1"/>
  </cols>
  <sheetData>
    <row r="1" spans="1:23" ht="36" customHeight="1" x14ac:dyDescent="0.2">
      <c r="A1" s="40" t="s">
        <v>0</v>
      </c>
      <c r="B1" s="40"/>
      <c r="C1" s="40"/>
      <c r="D1" s="40"/>
      <c r="E1" s="41"/>
      <c r="F1" s="1" t="s">
        <v>1</v>
      </c>
      <c r="G1" s="2" t="s">
        <v>2</v>
      </c>
      <c r="H1" s="30"/>
      <c r="I1" s="30"/>
      <c r="J1" s="30"/>
    </row>
    <row r="2" spans="1:23" ht="30" customHeight="1" x14ac:dyDescent="0.2">
      <c r="A2" s="37" t="s">
        <v>3</v>
      </c>
      <c r="B2" s="37"/>
      <c r="C2" s="37"/>
      <c r="D2" s="37"/>
      <c r="E2" s="38"/>
      <c r="F2" s="42">
        <v>730</v>
      </c>
      <c r="G2" s="43">
        <f>Q2-IF(F5&gt;G5,F5,G5)</f>
        <v>577.30000000000018</v>
      </c>
      <c r="H2" s="30"/>
      <c r="I2" s="30"/>
      <c r="J2" s="30"/>
      <c r="Q2" s="4">
        <v>3104</v>
      </c>
      <c r="R2" t="s">
        <v>4</v>
      </c>
    </row>
    <row r="3" spans="1:23" ht="30" customHeight="1" x14ac:dyDescent="0.2">
      <c r="A3" s="37" t="s">
        <v>5</v>
      </c>
      <c r="B3" s="37"/>
      <c r="C3" s="37"/>
      <c r="D3" s="37"/>
      <c r="E3" s="37"/>
      <c r="F3" s="44"/>
      <c r="G3" s="45">
        <f>Q2-Q3</f>
        <v>-151</v>
      </c>
      <c r="H3" s="30"/>
      <c r="I3" s="30"/>
      <c r="J3" s="30"/>
      <c r="Q3" s="4">
        <v>3255</v>
      </c>
      <c r="R3" t="s">
        <v>21</v>
      </c>
    </row>
    <row r="4" spans="1:23" ht="30" customHeight="1" x14ac:dyDescent="0.2">
      <c r="A4" s="37" t="s">
        <v>6</v>
      </c>
      <c r="B4" s="37"/>
      <c r="C4" s="37"/>
      <c r="D4" s="37"/>
      <c r="E4" s="37"/>
      <c r="F4" s="44"/>
      <c r="G4" s="46"/>
      <c r="H4" s="30"/>
      <c r="I4" s="30"/>
      <c r="J4" s="30"/>
      <c r="Q4" s="6"/>
      <c r="R4" s="7"/>
      <c r="V4" t="s">
        <v>22</v>
      </c>
      <c r="W4" t="s">
        <v>23</v>
      </c>
    </row>
    <row r="5" spans="1:23" ht="45" customHeight="1" x14ac:dyDescent="0.2">
      <c r="A5" s="37" t="s">
        <v>7</v>
      </c>
      <c r="B5" s="37"/>
      <c r="C5" s="37"/>
      <c r="D5" s="37"/>
      <c r="E5" s="37"/>
      <c r="F5" s="47">
        <v>2526.6999999999998</v>
      </c>
      <c r="G5" s="45">
        <v>2424.21</v>
      </c>
      <c r="H5" s="36"/>
      <c r="I5" s="30"/>
      <c r="J5" s="30"/>
      <c r="K5" s="30"/>
      <c r="Q5" s="26"/>
      <c r="R5" s="27"/>
      <c r="V5" t="s">
        <v>24</v>
      </c>
      <c r="W5" t="s">
        <v>25</v>
      </c>
    </row>
    <row r="6" spans="1:23" ht="24" customHeight="1" x14ac:dyDescent="0.2">
      <c r="A6" s="39" t="s">
        <v>8</v>
      </c>
      <c r="B6" s="39"/>
      <c r="C6" s="39"/>
      <c r="D6" s="39"/>
      <c r="E6" s="39"/>
      <c r="F6" s="48">
        <v>400</v>
      </c>
      <c r="G6" s="34">
        <v>327.10000000000002</v>
      </c>
      <c r="H6" s="30"/>
      <c r="I6" s="35"/>
      <c r="J6" s="35"/>
      <c r="K6" s="30"/>
    </row>
    <row r="7" spans="1:23" ht="20.25" customHeight="1" x14ac:dyDescent="0.2">
      <c r="A7" s="39" t="s">
        <v>9</v>
      </c>
      <c r="B7" s="39"/>
      <c r="C7" s="39"/>
      <c r="D7" s="39"/>
      <c r="E7" s="39"/>
      <c r="F7" s="49">
        <f>F6/F2*100</f>
        <v>54.794520547945204</v>
      </c>
      <c r="G7" s="50">
        <f>G6/G2*100</f>
        <v>56.660315260696322</v>
      </c>
      <c r="H7" s="30"/>
      <c r="I7" s="30"/>
      <c r="J7" s="30"/>
      <c r="K7" s="30"/>
    </row>
    <row r="8" spans="1:23" ht="30" customHeight="1" x14ac:dyDescent="0.25">
      <c r="A8" s="37" t="s">
        <v>10</v>
      </c>
      <c r="B8" s="37"/>
      <c r="C8" s="37"/>
      <c r="D8" s="37"/>
      <c r="E8" s="37"/>
      <c r="F8" s="44"/>
      <c r="G8" s="51">
        <f>G7/F7</f>
        <v>1.0340507535077079</v>
      </c>
      <c r="H8" s="30"/>
      <c r="I8" s="30"/>
      <c r="J8" s="30"/>
      <c r="K8" s="30"/>
      <c r="L8" s="20"/>
    </row>
    <row r="9" spans="1:23" ht="30" customHeight="1" x14ac:dyDescent="0.2">
      <c r="A9" s="37" t="s">
        <v>11</v>
      </c>
      <c r="B9" s="37"/>
      <c r="C9" s="37"/>
      <c r="D9" s="37"/>
      <c r="E9" s="37"/>
      <c r="F9" s="44"/>
      <c r="G9" s="48"/>
      <c r="H9" s="30"/>
      <c r="I9" s="30"/>
      <c r="J9" s="30"/>
      <c r="K9" s="30"/>
    </row>
    <row r="10" spans="1:23" ht="54" customHeight="1" x14ac:dyDescent="0.2">
      <c r="A10" s="40" t="s">
        <v>12</v>
      </c>
      <c r="B10" s="40"/>
      <c r="C10" s="41"/>
      <c r="D10" s="2" t="s">
        <v>13</v>
      </c>
      <c r="E10" s="10" t="s">
        <v>14</v>
      </c>
      <c r="F10" s="10" t="s">
        <v>15</v>
      </c>
      <c r="G10" s="10" t="s">
        <v>16</v>
      </c>
      <c r="H10" s="30"/>
      <c r="I10" s="30"/>
      <c r="J10" s="30"/>
      <c r="K10" s="30"/>
    </row>
    <row r="11" spans="1:23" ht="35.25" customHeight="1" x14ac:dyDescent="0.2">
      <c r="A11" s="11">
        <v>1</v>
      </c>
      <c r="B11" s="37" t="s">
        <v>39</v>
      </c>
      <c r="C11" s="38"/>
      <c r="D11" s="49">
        <f>F7</f>
        <v>54.794520547945204</v>
      </c>
      <c r="E11" s="52">
        <f>G7</f>
        <v>56.660315260696322</v>
      </c>
      <c r="F11" s="48">
        <v>0.7</v>
      </c>
      <c r="G11" s="13">
        <f>E11/D11*F11</f>
        <v>0.72383552745539548</v>
      </c>
      <c r="H11" s="30"/>
      <c r="I11" s="30"/>
      <c r="J11" s="30"/>
    </row>
    <row r="12" spans="1:23" ht="39" customHeight="1" x14ac:dyDescent="0.2">
      <c r="A12" s="11">
        <f>IF(B12="","",A11+1)</f>
        <v>2</v>
      </c>
      <c r="B12" s="37" t="s">
        <v>41</v>
      </c>
      <c r="C12" s="38"/>
      <c r="D12" s="48">
        <v>86</v>
      </c>
      <c r="E12" s="48">
        <v>85.5</v>
      </c>
      <c r="F12" s="48">
        <v>0.2</v>
      </c>
      <c r="G12" s="13">
        <f>1*F12</f>
        <v>0.2</v>
      </c>
      <c r="H12" s="30"/>
      <c r="I12" s="30"/>
      <c r="J12" s="30"/>
    </row>
    <row r="13" spans="1:23" ht="22.5" customHeight="1" x14ac:dyDescent="0.2">
      <c r="A13" s="28">
        <f>IF(B13="","",A12+1)</f>
        <v>3</v>
      </c>
      <c r="B13" s="37" t="s">
        <v>28</v>
      </c>
      <c r="C13" s="38"/>
      <c r="D13" s="48">
        <v>1</v>
      </c>
      <c r="E13" s="48">
        <v>1</v>
      </c>
      <c r="F13" s="48">
        <v>0.1</v>
      </c>
      <c r="G13" s="13">
        <f>1*F13</f>
        <v>0.1</v>
      </c>
      <c r="H13" s="30"/>
      <c r="I13" s="30"/>
      <c r="J13" s="30"/>
    </row>
    <row r="14" spans="1:23" ht="22.5" hidden="1" customHeight="1" x14ac:dyDescent="0.2">
      <c r="A14" s="28" t="str">
        <f>IF(B14="","",A13+1)</f>
        <v/>
      </c>
      <c r="B14" s="37"/>
      <c r="C14" s="38"/>
      <c r="D14" s="18">
        <v>15</v>
      </c>
      <c r="E14" s="18">
        <v>14</v>
      </c>
      <c r="F14" s="18">
        <v>0.1</v>
      </c>
      <c r="G14" s="13">
        <f>0*F14</f>
        <v>0</v>
      </c>
    </row>
    <row r="15" spans="1:23" ht="22.5" hidden="1" customHeight="1" x14ac:dyDescent="0.2">
      <c r="A15" s="28" t="str">
        <f>IF(B15="","",A14+1)</f>
        <v/>
      </c>
      <c r="B15" s="37"/>
      <c r="C15" s="38"/>
      <c r="D15" s="18"/>
      <c r="E15" s="18"/>
      <c r="F15" s="18"/>
      <c r="G15" s="13"/>
    </row>
    <row r="16" spans="1:23" ht="22.5" hidden="1" customHeight="1" x14ac:dyDescent="0.2">
      <c r="A16" s="28" t="str">
        <f>IF(B16="","",A15+1)</f>
        <v/>
      </c>
      <c r="B16" s="37"/>
      <c r="C16" s="38"/>
      <c r="D16" s="18"/>
      <c r="E16" s="18"/>
      <c r="F16" s="18"/>
      <c r="G16" s="13"/>
    </row>
    <row r="17" spans="1:10" ht="15.75" customHeight="1" x14ac:dyDescent="0.2">
      <c r="A17" s="33" t="s">
        <v>20</v>
      </c>
      <c r="B17" s="33" t="s">
        <v>40</v>
      </c>
      <c r="C17" s="33"/>
      <c r="D17" s="44"/>
      <c r="E17" s="44"/>
      <c r="F17" s="48">
        <v>1</v>
      </c>
      <c r="G17" s="16">
        <f>SUM(G11:G16)</f>
        <v>1.0238355274553956</v>
      </c>
      <c r="H17" s="30"/>
      <c r="I17" s="30"/>
      <c r="J17" s="30"/>
    </row>
  </sheetData>
  <autoFilter ref="A11:G17">
    <filterColumn colId="0">
      <customFilters>
        <customFilter operator="notEqual" val=" "/>
      </customFilters>
    </filterColumn>
    <filterColumn colId="1" showButton="0"/>
  </autoFilter>
  <mergeCells count="16">
    <mergeCell ref="B14:C14"/>
    <mergeCell ref="B15:C15"/>
    <mergeCell ref="B16:C16"/>
    <mergeCell ref="A6:E6"/>
    <mergeCell ref="A1:E1"/>
    <mergeCell ref="A2:E2"/>
    <mergeCell ref="A3:E3"/>
    <mergeCell ref="A4:E4"/>
    <mergeCell ref="A5:E5"/>
    <mergeCell ref="B13:C13"/>
    <mergeCell ref="A7:E7"/>
    <mergeCell ref="A8:E8"/>
    <mergeCell ref="A9:E9"/>
    <mergeCell ref="A10:C10"/>
    <mergeCell ref="B11:C11"/>
    <mergeCell ref="B12:C12"/>
  </mergeCells>
  <pageMargins left="0.7" right="0.7" top="0.75" bottom="0.75" header="0.3" footer="0.3"/>
  <pageSetup paperSize="9" scale="4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Title="Указать геол.задачи">
          <x14:formula1>
            <xm:f>выбор!$B$1:$B$10</xm:f>
          </x14:formula1>
          <xm:sqref>B11:C16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3" sqref="B3"/>
    </sheetView>
  </sheetViews>
  <sheetFormatPr defaultRowHeight="12.75" x14ac:dyDescent="0.2"/>
  <cols>
    <col min="2" max="2" width="68.28515625" bestFit="1" customWidth="1"/>
  </cols>
  <sheetData>
    <row r="1" spans="1:3" x14ac:dyDescent="0.2">
      <c r="A1">
        <v>0</v>
      </c>
      <c r="C1" t="s">
        <v>38</v>
      </c>
    </row>
    <row r="2" spans="1:3" x14ac:dyDescent="0.2">
      <c r="A2" s="30">
        <v>1</v>
      </c>
      <c r="B2" s="31" t="s">
        <v>39</v>
      </c>
      <c r="C2" s="30" t="s">
        <v>33</v>
      </c>
    </row>
    <row r="3" spans="1:3" ht="25.5" x14ac:dyDescent="0.2">
      <c r="A3" s="30">
        <v>2</v>
      </c>
      <c r="B3" s="31" t="s">
        <v>41</v>
      </c>
      <c r="C3" s="30" t="s">
        <v>34</v>
      </c>
    </row>
    <row r="4" spans="1:3" x14ac:dyDescent="0.2">
      <c r="A4" s="30">
        <v>3</v>
      </c>
      <c r="B4" s="31" t="s">
        <v>27</v>
      </c>
      <c r="C4" s="30" t="s">
        <v>26</v>
      </c>
    </row>
    <row r="5" spans="1:3" x14ac:dyDescent="0.2">
      <c r="A5" s="30">
        <v>4</v>
      </c>
      <c r="B5" s="32" t="s">
        <v>29</v>
      </c>
      <c r="C5" s="30" t="s">
        <v>26</v>
      </c>
    </row>
    <row r="6" spans="1:3" x14ac:dyDescent="0.2">
      <c r="A6" s="30">
        <v>5</v>
      </c>
      <c r="B6" s="31" t="s">
        <v>28</v>
      </c>
      <c r="C6" s="30" t="s">
        <v>26</v>
      </c>
    </row>
    <row r="7" spans="1:3" x14ac:dyDescent="0.2">
      <c r="A7" s="30">
        <v>6</v>
      </c>
      <c r="B7" s="31" t="s">
        <v>36</v>
      </c>
      <c r="C7" s="30" t="s">
        <v>35</v>
      </c>
    </row>
    <row r="8" spans="1:3" x14ac:dyDescent="0.2">
      <c r="A8" s="30">
        <v>7</v>
      </c>
      <c r="B8" s="31" t="s">
        <v>30</v>
      </c>
      <c r="C8" s="30" t="s">
        <v>37</v>
      </c>
    </row>
    <row r="9" spans="1:3" x14ac:dyDescent="0.2">
      <c r="A9" s="30">
        <v>8</v>
      </c>
      <c r="B9" s="31" t="s">
        <v>31</v>
      </c>
      <c r="C9" s="30" t="s">
        <v>26</v>
      </c>
    </row>
    <row r="10" spans="1:3" x14ac:dyDescent="0.2">
      <c r="A10" s="30">
        <v>9</v>
      </c>
      <c r="B10" s="31" t="s">
        <v>32</v>
      </c>
      <c r="C10" s="30" t="s">
        <v>26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="85" zoomScaleNormal="85" workbookViewId="0">
      <selection activeCell="D12" sqref="D12"/>
    </sheetView>
  </sheetViews>
  <sheetFormatPr defaultRowHeight="12.75" x14ac:dyDescent="0.2"/>
  <cols>
    <col min="3" max="3" width="61.85546875" customWidth="1"/>
    <col min="4" max="4" width="20.7109375" customWidth="1"/>
    <col min="5" max="5" width="23.85546875" customWidth="1"/>
    <col min="6" max="6" width="15.42578125" bestFit="1" customWidth="1"/>
    <col min="7" max="7" width="11" customWidth="1"/>
    <col min="14" max="14" width="15.5703125" customWidth="1"/>
    <col min="15" max="15" width="14.28515625" customWidth="1"/>
  </cols>
  <sheetData>
    <row r="1" spans="1:15" ht="36" customHeight="1" x14ac:dyDescent="0.2">
      <c r="A1" s="40" t="s">
        <v>0</v>
      </c>
      <c r="B1" s="40"/>
      <c r="C1" s="40"/>
      <c r="D1" s="40"/>
      <c r="E1" s="41"/>
      <c r="F1" s="1" t="s">
        <v>1</v>
      </c>
      <c r="G1" s="2" t="s">
        <v>2</v>
      </c>
    </row>
    <row r="2" spans="1:15" ht="30" customHeight="1" x14ac:dyDescent="0.2">
      <c r="A2" s="37" t="s">
        <v>3</v>
      </c>
      <c r="B2" s="37"/>
      <c r="C2" s="37"/>
      <c r="D2" s="37"/>
      <c r="E2" s="38"/>
      <c r="F2" s="17">
        <v>730</v>
      </c>
      <c r="G2" s="3">
        <f>I2-IF(F5&gt;G5,F5,G5)</f>
        <v>577.30000000000018</v>
      </c>
      <c r="I2" s="4">
        <v>3104</v>
      </c>
      <c r="J2" t="s">
        <v>4</v>
      </c>
    </row>
    <row r="3" spans="1:15" ht="30" customHeight="1" x14ac:dyDescent="0.2">
      <c r="A3" s="37" t="s">
        <v>5</v>
      </c>
      <c r="B3" s="37"/>
      <c r="C3" s="37"/>
      <c r="D3" s="37"/>
      <c r="E3" s="37"/>
      <c r="F3" s="5"/>
      <c r="G3" s="22">
        <f>I2-I3</f>
        <v>-151</v>
      </c>
      <c r="I3" s="4">
        <v>3255</v>
      </c>
      <c r="J3" t="s">
        <v>21</v>
      </c>
    </row>
    <row r="4" spans="1:15" ht="30" customHeight="1" x14ac:dyDescent="0.2">
      <c r="A4" s="37" t="s">
        <v>6</v>
      </c>
      <c r="B4" s="37"/>
      <c r="C4" s="37"/>
      <c r="D4" s="37"/>
      <c r="E4" s="37"/>
      <c r="F4" s="5"/>
      <c r="G4" s="19"/>
      <c r="I4" s="6"/>
      <c r="J4" s="7"/>
      <c r="N4" t="s">
        <v>22</v>
      </c>
      <c r="O4" t="s">
        <v>23</v>
      </c>
    </row>
    <row r="5" spans="1:15" ht="45" customHeight="1" x14ac:dyDescent="0.2">
      <c r="A5" s="37" t="s">
        <v>7</v>
      </c>
      <c r="B5" s="37"/>
      <c r="C5" s="37"/>
      <c r="D5" s="37"/>
      <c r="E5" s="37"/>
      <c r="F5" s="24">
        <v>2526.6999999999998</v>
      </c>
      <c r="G5" s="21">
        <v>2424.21</v>
      </c>
      <c r="H5" s="25"/>
      <c r="I5" s="26"/>
      <c r="J5" s="27"/>
      <c r="N5" t="s">
        <v>24</v>
      </c>
      <c r="O5" t="s">
        <v>25</v>
      </c>
    </row>
    <row r="6" spans="1:15" ht="24" customHeight="1" x14ac:dyDescent="0.2">
      <c r="A6" s="39" t="s">
        <v>8</v>
      </c>
      <c r="B6" s="39"/>
      <c r="C6" s="39"/>
      <c r="D6" s="39"/>
      <c r="E6" s="39"/>
      <c r="F6" s="18">
        <v>400</v>
      </c>
      <c r="G6" s="29">
        <v>327.10000000000002</v>
      </c>
      <c r="I6" s="6"/>
      <c r="J6" s="6"/>
    </row>
    <row r="7" spans="1:15" ht="20.25" customHeight="1" x14ac:dyDescent="0.2">
      <c r="A7" s="39" t="s">
        <v>9</v>
      </c>
      <c r="B7" s="39"/>
      <c r="C7" s="39"/>
      <c r="D7" s="39"/>
      <c r="E7" s="39"/>
      <c r="F7" s="22">
        <f>F6/F2*100</f>
        <v>54.794520547945204</v>
      </c>
      <c r="G7" s="8">
        <f>G6/G2*100</f>
        <v>56.660315260696322</v>
      </c>
    </row>
    <row r="8" spans="1:15" ht="30" customHeight="1" x14ac:dyDescent="0.25">
      <c r="A8" s="37" t="s">
        <v>10</v>
      </c>
      <c r="B8" s="37"/>
      <c r="C8" s="37"/>
      <c r="D8" s="37"/>
      <c r="E8" s="37"/>
      <c r="F8" s="5"/>
      <c r="G8" s="9">
        <f>G7/F7</f>
        <v>1.0340507535077079</v>
      </c>
      <c r="L8" s="20"/>
    </row>
    <row r="9" spans="1:15" ht="30" customHeight="1" x14ac:dyDescent="0.2">
      <c r="A9" s="37" t="s">
        <v>11</v>
      </c>
      <c r="B9" s="37"/>
      <c r="C9" s="37"/>
      <c r="D9" s="37"/>
      <c r="E9" s="37"/>
      <c r="F9" s="5"/>
      <c r="G9" s="18"/>
    </row>
    <row r="10" spans="1:15" ht="54" customHeight="1" x14ac:dyDescent="0.2">
      <c r="A10" s="40" t="s">
        <v>12</v>
      </c>
      <c r="B10" s="40"/>
      <c r="C10" s="41"/>
      <c r="D10" s="2" t="s">
        <v>13</v>
      </c>
      <c r="E10" s="10" t="s">
        <v>14</v>
      </c>
      <c r="F10" s="10" t="s">
        <v>15</v>
      </c>
      <c r="G10" s="10" t="s">
        <v>16</v>
      </c>
    </row>
    <row r="11" spans="1:15" ht="35.25" customHeight="1" x14ac:dyDescent="0.2">
      <c r="A11" s="28">
        <v>1</v>
      </c>
      <c r="B11" s="37" t="s">
        <v>17</v>
      </c>
      <c r="C11" s="38"/>
      <c r="D11" s="23">
        <f>F7</f>
        <v>54.794520547945204</v>
      </c>
      <c r="E11" s="12">
        <f>G7</f>
        <v>56.660315260696322</v>
      </c>
      <c r="F11" s="18">
        <v>1</v>
      </c>
      <c r="G11" s="13">
        <f>E11/D11*F11</f>
        <v>1.0340507535077079</v>
      </c>
    </row>
    <row r="12" spans="1:15" ht="39" customHeight="1" x14ac:dyDescent="0.2">
      <c r="A12" s="28">
        <v>2</v>
      </c>
      <c r="B12" s="37" t="s">
        <v>18</v>
      </c>
      <c r="C12" s="37"/>
      <c r="D12" s="18"/>
      <c r="E12" s="18"/>
      <c r="F12" s="18"/>
      <c r="G12" s="13"/>
    </row>
    <row r="13" spans="1:15" ht="22.5" customHeight="1" x14ac:dyDescent="0.2">
      <c r="A13" s="28">
        <v>3</v>
      </c>
      <c r="B13" s="37" t="s">
        <v>19</v>
      </c>
      <c r="C13" s="37"/>
      <c r="D13" s="18"/>
      <c r="E13" s="18"/>
      <c r="F13" s="18"/>
      <c r="G13" s="13"/>
    </row>
    <row r="14" spans="1:15" ht="15.75" x14ac:dyDescent="0.2">
      <c r="A14" s="14"/>
      <c r="B14" s="39" t="s">
        <v>20</v>
      </c>
      <c r="C14" s="39"/>
      <c r="D14" s="15"/>
      <c r="E14" s="15"/>
      <c r="F14" s="18">
        <v>1</v>
      </c>
      <c r="G14" s="16">
        <f>SUM(G11:G13)</f>
        <v>1.0340507535077079</v>
      </c>
    </row>
  </sheetData>
  <mergeCells count="14">
    <mergeCell ref="A6:E6"/>
    <mergeCell ref="A1:E1"/>
    <mergeCell ref="A2:E2"/>
    <mergeCell ref="A3:E3"/>
    <mergeCell ref="A4:E4"/>
    <mergeCell ref="A5:E5"/>
    <mergeCell ref="B13:C13"/>
    <mergeCell ref="B14:C14"/>
    <mergeCell ref="A7:E7"/>
    <mergeCell ref="A8:E8"/>
    <mergeCell ref="A9:E9"/>
    <mergeCell ref="A10:C10"/>
    <mergeCell ref="B11:C11"/>
    <mergeCell ref="B12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Кдпэ</vt:lpstr>
      <vt:lpstr>выбор</vt:lpstr>
      <vt:lpstr>Расчет Кдпэ (2)</vt:lpstr>
      <vt:lpstr>'Расчет Кдпэ'!Область_печати</vt:lpstr>
    </vt:vector>
  </TitlesOfParts>
  <Company>ОАО "НК "Роснефть"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vpfilimonov</dc:creator>
  <cp:lastModifiedBy>Енин Антон Сергеевич</cp:lastModifiedBy>
  <dcterms:created xsi:type="dcterms:W3CDTF">2014-07-24T14:07:17Z</dcterms:created>
  <dcterms:modified xsi:type="dcterms:W3CDTF">2019-04-10T12:55:57Z</dcterms:modified>
</cp:coreProperties>
</file>