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rs-vsnk-as07.rosneft.ru\FileData\4004\4004501\1\"/>
    </mc:Choice>
  </mc:AlternateContent>
  <bookViews>
    <workbookView xWindow="0" yWindow="0" windowWidth="21780" windowHeight="7560" activeTab="1"/>
  </bookViews>
  <sheets>
    <sheet name="Приложение 7" sheetId="2" r:id="rId1"/>
    <sheet name="Расчет давления опрессовки" sheetId="1" r:id="rId2"/>
  </sheets>
  <definedNames>
    <definedName name="_xlnm.Print_Area" localSheetId="1">'Расчет давления опрессовки'!$A$2:$I$40</definedName>
  </definedNames>
  <calcPr calcId="152511"/>
</workbook>
</file>

<file path=xl/calcChain.xml><?xml version="1.0" encoding="utf-8"?>
<calcChain xmlns="http://schemas.openxmlformats.org/spreadsheetml/2006/main">
  <c r="B7" i="1" l="1"/>
  <c r="K21" i="1"/>
  <c r="B20" i="1" l="1"/>
  <c r="E8" i="1"/>
  <c r="E7" i="1"/>
  <c r="E5" i="1"/>
  <c r="E4" i="1"/>
  <c r="B27" i="1" l="1"/>
  <c r="B34" i="1"/>
  <c r="B6" i="1"/>
  <c r="B18" i="1" s="1"/>
  <c r="B26" i="1"/>
  <c r="B32" i="1"/>
  <c r="B24" i="1"/>
  <c r="B30" i="1"/>
  <c r="B11" i="1"/>
  <c r="B16" i="1" s="1"/>
  <c r="B28" i="1" l="1"/>
  <c r="B21" i="1"/>
  <c r="B36" i="1"/>
  <c r="B38" i="1" l="1"/>
  <c r="B40" i="1" s="1"/>
</calcChain>
</file>

<file path=xl/sharedStrings.xml><?xml version="1.0" encoding="utf-8"?>
<sst xmlns="http://schemas.openxmlformats.org/spreadsheetml/2006/main" count="57" uniqueCount="40">
  <si>
    <r>
      <t>D</t>
    </r>
    <r>
      <rPr>
        <sz val="11"/>
        <color theme="1"/>
        <rFont val="Calibri"/>
        <family val="2"/>
        <charset val="204"/>
        <scheme val="minor"/>
      </rPr>
      <t>ок.н</t>
    </r>
  </si>
  <si>
    <t>м</t>
  </si>
  <si>
    <t>b</t>
  </si>
  <si>
    <r>
      <rPr>
        <sz val="18"/>
        <color theme="1"/>
        <rFont val="Calibri"/>
        <family val="2"/>
        <charset val="204"/>
        <scheme val="minor"/>
      </rPr>
      <t>D</t>
    </r>
    <r>
      <rPr>
        <sz val="11"/>
        <color theme="1"/>
        <rFont val="Calibri"/>
        <family val="2"/>
        <charset val="204"/>
        <scheme val="minor"/>
      </rPr>
      <t>ок.вн</t>
    </r>
  </si>
  <si>
    <t>a</t>
  </si>
  <si>
    <r>
      <rPr>
        <sz val="16"/>
        <color theme="1"/>
        <rFont val="Calibri"/>
        <family val="2"/>
        <charset val="204"/>
      </rPr>
      <t>ψ</t>
    </r>
    <r>
      <rPr>
        <sz val="11"/>
        <color theme="1"/>
        <rFont val="Calibri"/>
        <family val="2"/>
        <charset val="204"/>
      </rPr>
      <t>1</t>
    </r>
  </si>
  <si>
    <t>Расчетный коэффициент поперечных размеров для обсадной колонны</t>
  </si>
  <si>
    <r>
      <t>D</t>
    </r>
    <r>
      <rPr>
        <sz val="11"/>
        <color theme="1"/>
        <rFont val="Calibri"/>
        <family val="2"/>
        <charset val="204"/>
        <scheme val="minor"/>
      </rPr>
      <t>цк.н</t>
    </r>
  </si>
  <si>
    <r>
      <rPr>
        <sz val="18"/>
        <color theme="1"/>
        <rFont val="Calibri"/>
        <family val="2"/>
        <charset val="204"/>
        <scheme val="minor"/>
      </rPr>
      <t>D</t>
    </r>
    <r>
      <rPr>
        <sz val="11"/>
        <color theme="1"/>
        <rFont val="Calibri"/>
        <family val="2"/>
        <charset val="204"/>
        <scheme val="minor"/>
      </rPr>
      <t>цк.вн</t>
    </r>
  </si>
  <si>
    <t>Кк</t>
  </si>
  <si>
    <t>Коэффициент кавернозности</t>
  </si>
  <si>
    <r>
      <t>D</t>
    </r>
    <r>
      <rPr>
        <sz val="11"/>
        <color theme="1"/>
        <rFont val="Calibri"/>
        <family val="2"/>
        <charset val="204"/>
        <scheme val="minor"/>
      </rPr>
      <t>дол</t>
    </r>
  </si>
  <si>
    <t>Диаметр долота</t>
  </si>
  <si>
    <r>
      <rPr>
        <sz val="16"/>
        <color theme="1"/>
        <rFont val="Calibri"/>
        <family val="2"/>
        <charset val="204"/>
      </rPr>
      <t>ψ</t>
    </r>
    <r>
      <rPr>
        <sz val="11"/>
        <color theme="1"/>
        <rFont val="Calibri"/>
        <family val="2"/>
        <charset val="204"/>
      </rPr>
      <t>2</t>
    </r>
  </si>
  <si>
    <t>Расчетный коэффициент поперечных размеров для цементного кольца</t>
  </si>
  <si>
    <r>
      <rPr>
        <sz val="16"/>
        <color theme="1"/>
        <rFont val="Calibri"/>
        <family val="2"/>
        <charset val="204"/>
      </rPr>
      <t>E</t>
    </r>
    <r>
      <rPr>
        <sz val="11"/>
        <color theme="1"/>
        <rFont val="Calibri"/>
        <family val="2"/>
        <charset val="204"/>
      </rPr>
      <t>1</t>
    </r>
  </si>
  <si>
    <t>МПа</t>
  </si>
  <si>
    <t>Модуль Юнга для металла колонны</t>
  </si>
  <si>
    <r>
      <rPr>
        <sz val="16"/>
        <color theme="1"/>
        <rFont val="Calibri"/>
        <family val="2"/>
        <charset val="204"/>
      </rPr>
      <t>µ</t>
    </r>
    <r>
      <rPr>
        <sz val="11"/>
        <color theme="1"/>
        <rFont val="Calibri"/>
        <family val="2"/>
        <charset val="204"/>
      </rPr>
      <t>2</t>
    </r>
  </si>
  <si>
    <r>
      <rPr>
        <sz val="16"/>
        <color theme="1"/>
        <rFont val="Calibri"/>
        <family val="2"/>
        <charset val="204"/>
      </rPr>
      <t>E</t>
    </r>
    <r>
      <rPr>
        <sz val="11"/>
        <color theme="1"/>
        <rFont val="Calibri"/>
        <family val="2"/>
        <charset val="204"/>
      </rPr>
      <t>2</t>
    </r>
  </si>
  <si>
    <t>Модуль Юнга для цементного камня</t>
  </si>
  <si>
    <r>
      <t>σ</t>
    </r>
    <r>
      <rPr>
        <sz val="11"/>
        <color theme="1"/>
        <rFont val="Calibri"/>
        <family val="2"/>
        <charset val="204"/>
      </rPr>
      <t>р</t>
    </r>
  </si>
  <si>
    <t xml:space="preserve">Прочность цементного камня на разрыв </t>
  </si>
  <si>
    <t>ΔP</t>
  </si>
  <si>
    <t>Определяемый перепад давления при 100% центрировании</t>
  </si>
  <si>
    <t>Расчет с учетом центрации колонны</t>
  </si>
  <si>
    <t>e</t>
  </si>
  <si>
    <t>Смещение оси колонны относительно скважины</t>
  </si>
  <si>
    <t>ЦЕНТР</t>
  </si>
  <si>
    <t>Степень центрирования</t>
  </si>
  <si>
    <r>
      <rPr>
        <sz val="18"/>
        <color theme="1"/>
        <rFont val="Calibri"/>
        <family val="2"/>
        <charset val="204"/>
      </rPr>
      <t>δ</t>
    </r>
    <r>
      <rPr>
        <sz val="11"/>
        <color theme="1"/>
        <rFont val="Calibri"/>
        <family val="2"/>
        <charset val="204"/>
      </rPr>
      <t>min</t>
    </r>
  </si>
  <si>
    <r>
      <rPr>
        <sz val="18"/>
        <color theme="1"/>
        <rFont val="Calibri"/>
        <family val="2"/>
        <charset val="204"/>
      </rPr>
      <t>δ</t>
    </r>
    <r>
      <rPr>
        <sz val="11"/>
        <color theme="1"/>
        <rFont val="Calibri"/>
        <family val="2"/>
        <charset val="204"/>
      </rPr>
      <t>max</t>
    </r>
  </si>
  <si>
    <t xml:space="preserve"> δmax/δmin</t>
  </si>
  <si>
    <r>
      <rPr>
        <sz val="18"/>
        <color theme="1"/>
        <rFont val="Calibri"/>
        <family val="2"/>
        <charset val="204"/>
        <scheme val="minor"/>
      </rPr>
      <t>P</t>
    </r>
    <r>
      <rPr>
        <sz val="11"/>
        <color theme="1"/>
        <rFont val="Calibri"/>
        <family val="2"/>
        <charset val="204"/>
        <scheme val="minor"/>
      </rPr>
      <t>экс</t>
    </r>
  </si>
  <si>
    <r>
      <rPr>
        <sz val="18"/>
        <color theme="1"/>
        <rFont val="Calibri"/>
        <family val="2"/>
        <charset val="204"/>
        <scheme val="minor"/>
      </rPr>
      <t>P</t>
    </r>
    <r>
      <rPr>
        <sz val="11"/>
        <color theme="1"/>
        <rFont val="Calibri"/>
        <family val="2"/>
        <charset val="204"/>
        <scheme val="minor"/>
      </rPr>
      <t>экс  / ΔP</t>
    </r>
  </si>
  <si>
    <t>Коэффициент Пуассона для цементного камня</t>
  </si>
  <si>
    <t>Допустимое изменение давления с учетом эксцентриситета</t>
  </si>
  <si>
    <t>Расчет предельного давления опрессовки обсадной колонны (предельно допустимого перепада давления внутри обсадной колонны после ОЗЦ)</t>
  </si>
  <si>
    <t>К ТИПОВЫМ ТРЕБОВАНИЯМ КОМПАНИИ «КРЕПЛЕНИЕ СКВАЖИН» № П2-05.01 ТТР-1208 ВЕРСИЯ 1.00</t>
  </si>
  <si>
    <t>ПРИЛОЖЕНИЕ 7. РАСЧЕТ ПРЕДЕЛЬНОГО ДАВЛЕНИЯ ОПРЕССОВКИ ОБСАДНОЙ КОЛОННЫ (С ПРИМЕРОМ  ЗАПОЛНЕНИЯ)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</si>
</sst>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4" x14ac:knownFonts="1">
    <font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6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</font>
    <font>
      <i/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7" xfId="0" applyFont="1" applyFill="1" applyBorder="1"/>
    <xf numFmtId="0" fontId="0" fillId="2" borderId="8" xfId="0" applyFill="1" applyBorder="1" applyProtection="1">
      <protection locked="0"/>
    </xf>
    <xf numFmtId="0" fontId="0" fillId="0" borderId="9" xfId="0" applyFill="1" applyBorder="1"/>
    <xf numFmtId="0" fontId="0" fillId="0" borderId="8" xfId="0" applyFill="1" applyBorder="1"/>
    <xf numFmtId="0" fontId="0" fillId="3" borderId="9" xfId="0" applyFill="1" applyBorder="1"/>
    <xf numFmtId="0" fontId="0" fillId="0" borderId="2" xfId="0" applyFill="1" applyBorder="1"/>
    <xf numFmtId="0" fontId="0" fillId="0" borderId="3" xfId="0" applyFill="1" applyBorder="1"/>
    <xf numFmtId="0" fontId="0" fillId="2" borderId="4" xfId="0" applyFill="1" applyBorder="1" applyProtection="1">
      <protection locked="0"/>
    </xf>
    <xf numFmtId="0" fontId="0" fillId="0" borderId="10" xfId="0" applyFill="1" applyBorder="1"/>
    <xf numFmtId="0" fontId="0" fillId="0" borderId="4" xfId="0" applyFill="1" applyBorder="1"/>
    <xf numFmtId="0" fontId="0" fillId="3" borderId="10" xfId="0" applyFill="1" applyBorder="1"/>
    <xf numFmtId="0" fontId="0" fillId="0" borderId="0" xfId="0" applyFill="1" applyBorder="1"/>
    <xf numFmtId="0" fontId="0" fillId="0" borderId="11" xfId="0" applyFill="1" applyBorder="1"/>
    <xf numFmtId="0" fontId="3" fillId="0" borderId="8" xfId="0" applyFont="1" applyFill="1" applyBorder="1"/>
    <xf numFmtId="0" fontId="5" fillId="0" borderId="8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9" xfId="0" applyFont="1" applyFill="1" applyBorder="1"/>
    <xf numFmtId="0" fontId="0" fillId="0" borderId="0" xfId="0" applyFill="1"/>
    <xf numFmtId="0" fontId="0" fillId="0" borderId="14" xfId="0" applyFill="1" applyBorder="1"/>
    <xf numFmtId="0" fontId="0" fillId="3" borderId="15" xfId="0" applyFill="1" applyBorder="1"/>
    <xf numFmtId="0" fontId="0" fillId="0" borderId="15" xfId="0" applyFill="1" applyBorder="1"/>
    <xf numFmtId="0" fontId="0" fillId="2" borderId="9" xfId="0" applyFill="1" applyBorder="1" applyProtection="1">
      <protection locked="0"/>
    </xf>
    <xf numFmtId="0" fontId="1" fillId="0" borderId="8" xfId="0" applyFont="1" applyFill="1" applyBorder="1"/>
    <xf numFmtId="0" fontId="3" fillId="0" borderId="9" xfId="0" applyFont="1" applyFill="1" applyBorder="1"/>
    <xf numFmtId="0" fontId="0" fillId="0" borderId="7" xfId="0" applyFill="1" applyBorder="1"/>
    <xf numFmtId="0" fontId="0" fillId="0" borderId="1" xfId="0" applyFill="1" applyBorder="1"/>
    <xf numFmtId="0" fontId="6" fillId="0" borderId="4" xfId="0" applyFont="1" applyFill="1" applyBorder="1"/>
    <xf numFmtId="0" fontId="0" fillId="2" borderId="10" xfId="0" applyFill="1" applyBorder="1" applyProtection="1">
      <protection locked="0"/>
    </xf>
    <xf numFmtId="0" fontId="0" fillId="0" borderId="5" xfId="0" applyFill="1" applyBorder="1"/>
    <xf numFmtId="0" fontId="0" fillId="0" borderId="6" xfId="0" applyFill="1" applyBorder="1"/>
    <xf numFmtId="0" fontId="0" fillId="0" borderId="0" xfId="0" applyBorder="1"/>
    <xf numFmtId="0" fontId="0" fillId="0" borderId="11" xfId="0" applyBorder="1"/>
    <xf numFmtId="0" fontId="4" fillId="0" borderId="8" xfId="0" applyFont="1" applyFill="1" applyBorder="1"/>
    <xf numFmtId="0" fontId="7" fillId="0" borderId="9" xfId="0" applyFont="1" applyFill="1" applyBorder="1"/>
    <xf numFmtId="0" fontId="0" fillId="2" borderId="7" xfId="0" applyFill="1" applyBorder="1" applyProtection="1">
      <protection locked="0"/>
    </xf>
    <xf numFmtId="10" fontId="0" fillId="3" borderId="9" xfId="0" applyNumberFormat="1" applyFill="1" applyBorder="1"/>
    <xf numFmtId="0" fontId="0" fillId="0" borderId="1" xfId="0" applyBorder="1"/>
    <xf numFmtId="0" fontId="0" fillId="0" borderId="2" xfId="0" applyBorder="1"/>
    <xf numFmtId="0" fontId="3" fillId="0" borderId="14" xfId="0" applyFont="1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0" fillId="4" borderId="9" xfId="0" applyNumberFormat="1" applyFill="1" applyBorder="1"/>
    <xf numFmtId="164" fontId="0" fillId="3" borderId="9" xfId="0" applyNumberFormat="1" applyFill="1" applyBorder="1"/>
    <xf numFmtId="164" fontId="0" fillId="3" borderId="8" xfId="0" applyNumberForma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403819</xdr:colOff>
      <xdr:row>15</xdr:row>
      <xdr:rowOff>41868</xdr:rowOff>
    </xdr:from>
    <xdr:to>
      <xdr:col>0</xdr:col>
      <xdr:colOff>773430</xdr:colOff>
      <xdr:row>16</xdr:row>
      <xdr:rowOff>20934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819" y="4328118"/>
          <a:ext cx="369611" cy="17909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497184</xdr:colOff>
      <xdr:row>16</xdr:row>
      <xdr:rowOff>41868</xdr:rowOff>
    </xdr:from>
    <xdr:to>
      <xdr:col>0</xdr:col>
      <xdr:colOff>725365</xdr:colOff>
      <xdr:row>17</xdr:row>
      <xdr:rowOff>179453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7184" y="4528143"/>
          <a:ext cx="228181" cy="18521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516236</xdr:colOff>
      <xdr:row>17</xdr:row>
      <xdr:rowOff>195211</xdr:rowOff>
    </xdr:from>
    <xdr:to>
      <xdr:col>0</xdr:col>
      <xdr:colOff>706316</xdr:colOff>
      <xdr:row>19</xdr:row>
      <xdr:rowOff>191400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6236" y="4729111"/>
          <a:ext cx="190080" cy="24383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219075</xdr:colOff>
      <xdr:row>15</xdr:row>
      <xdr:rowOff>9526</xdr:rowOff>
    </xdr:from>
    <xdr:to>
      <xdr:col>8</xdr:col>
      <xdr:colOff>704850</xdr:colOff>
      <xdr:row>19</xdr:row>
      <xdr:rowOff>182408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571750" y="4295776"/>
          <a:ext cx="2828925" cy="66818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171451</xdr:colOff>
      <xdr:row>27</xdr:row>
      <xdr:rowOff>85725</xdr:rowOff>
    </xdr:from>
    <xdr:to>
      <xdr:col>8</xdr:col>
      <xdr:colOff>762001</xdr:colOff>
      <xdr:row>29</xdr:row>
      <xdr:rowOff>162214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914526" y="6829425"/>
          <a:ext cx="3543300" cy="47653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57151</xdr:colOff>
      <xdr:row>31</xdr:row>
      <xdr:rowOff>9526</xdr:rowOff>
    </xdr:from>
    <xdr:to>
      <xdr:col>5</xdr:col>
      <xdr:colOff>57150</xdr:colOff>
      <xdr:row>31</xdr:row>
      <xdr:rowOff>190785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00226" y="7391401"/>
          <a:ext cx="1457324" cy="18125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38101</xdr:colOff>
      <xdr:row>33</xdr:row>
      <xdr:rowOff>9525</xdr:rowOff>
    </xdr:from>
    <xdr:to>
      <xdr:col>6</xdr:col>
      <xdr:colOff>19051</xdr:colOff>
      <xdr:row>34</xdr:row>
      <xdr:rowOff>8695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781176" y="7629525"/>
          <a:ext cx="1714500" cy="19919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428625</xdr:colOff>
      <xdr:row>34</xdr:row>
      <xdr:rowOff>38100</xdr:rowOff>
    </xdr:from>
    <xdr:to>
      <xdr:col>0</xdr:col>
      <xdr:colOff>735806</xdr:colOff>
      <xdr:row>36</xdr:row>
      <xdr:rowOff>133350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28625" y="7858125"/>
          <a:ext cx="307181" cy="4095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361950</xdr:colOff>
      <xdr:row>28</xdr:row>
      <xdr:rowOff>137102</xdr:rowOff>
    </xdr:from>
    <xdr:to>
      <xdr:col>0</xdr:col>
      <xdr:colOff>748701</xdr:colOff>
      <xdr:row>31</xdr:row>
      <xdr:rowOff>9525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61950" y="7080827"/>
          <a:ext cx="386751" cy="31057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opLeftCell="A50" zoomScaleNormal="100" workbookViewId="0">
      <selection activeCell="F65" sqref="E65:F65"/>
    </sheetView>
  </sheetViews>
  <sheetFormatPr defaultRowHeight="15" x14ac:dyDescent="0.25"/>
  <sheetData>
    <row r="1" spans="1:11" ht="15.75" x14ac:dyDescent="0.25">
      <c r="A1" s="50" t="s">
        <v>39</v>
      </c>
      <c r="B1" s="50"/>
      <c r="C1" s="50"/>
      <c r="D1" s="50"/>
      <c r="E1" s="50"/>
      <c r="F1" s="50"/>
      <c r="G1" s="50"/>
      <c r="H1" s="50"/>
      <c r="I1" s="50"/>
    </row>
    <row r="2" spans="1:11" x14ac:dyDescent="0.25">
      <c r="A2" s="51" t="s">
        <v>38</v>
      </c>
      <c r="B2" s="51"/>
      <c r="C2" s="51"/>
      <c r="D2" s="51"/>
      <c r="E2" s="51"/>
      <c r="F2" s="51"/>
      <c r="G2" s="51"/>
      <c r="H2" s="51"/>
      <c r="I2" s="51"/>
      <c r="J2" s="51"/>
      <c r="K2" s="51"/>
    </row>
  </sheetData>
  <pageMargins left="0.7" right="0.7" top="0.75" bottom="0.75" header="0.3" footer="0.3"/>
  <pageSetup paperSize="9" orientation="portrait" r:id="rId1"/>
  <headerFooter>
    <oddFooter>&amp;C&amp;"Arial,полужирный"&amp;6&amp;K999999СПРАВОЧНО. ВЫГРУЖЕНО в ИСС "НР" АО "ВОСТСИБНЕФТЕГАЗ"  ___DATE__TIME___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tabSelected="1" topLeftCell="A8" zoomScaleNormal="100" workbookViewId="0">
      <selection activeCell="B8" sqref="B8"/>
    </sheetView>
  </sheetViews>
  <sheetFormatPr defaultRowHeight="15" x14ac:dyDescent="0.25"/>
  <cols>
    <col min="1" max="1" width="12" customWidth="1"/>
    <col min="2" max="2" width="14.140625" customWidth="1"/>
    <col min="4" max="4" width="4.140625" customWidth="1"/>
    <col min="5" max="5" width="8.5703125" customWidth="1"/>
    <col min="6" max="6" width="4.140625" customWidth="1"/>
    <col min="9" max="9" width="12.140625" customWidth="1"/>
  </cols>
  <sheetData>
    <row r="1" spans="1:9" ht="15.75" thickBot="1" x14ac:dyDescent="0.3">
      <c r="A1" s="49"/>
      <c r="B1" s="49"/>
      <c r="C1" s="49"/>
      <c r="D1" s="49"/>
      <c r="E1" s="49"/>
      <c r="F1" s="49"/>
      <c r="G1" s="49"/>
      <c r="H1" s="49"/>
      <c r="I1" s="49"/>
    </row>
    <row r="2" spans="1:9" ht="15" customHeight="1" x14ac:dyDescent="0.25">
      <c r="A2" s="52" t="s">
        <v>37</v>
      </c>
      <c r="B2" s="53"/>
      <c r="C2" s="53"/>
      <c r="D2" s="53"/>
      <c r="E2" s="53"/>
      <c r="F2" s="53"/>
      <c r="G2" s="53"/>
      <c r="H2" s="53"/>
      <c r="I2" s="54"/>
    </row>
    <row r="3" spans="1:9" ht="24" customHeight="1" thickBot="1" x14ac:dyDescent="0.3">
      <c r="A3" s="55"/>
      <c r="B3" s="56"/>
      <c r="C3" s="56"/>
      <c r="D3" s="56"/>
      <c r="E3" s="56"/>
      <c r="F3" s="56"/>
      <c r="G3" s="56"/>
      <c r="H3" s="56"/>
      <c r="I3" s="57"/>
    </row>
    <row r="4" spans="1:9" ht="27" thickBot="1" x14ac:dyDescent="0.45">
      <c r="A4" s="1" t="s">
        <v>0</v>
      </c>
      <c r="B4" s="2">
        <v>0.17799999999999999</v>
      </c>
      <c r="C4" s="3" t="s">
        <v>1</v>
      </c>
      <c r="D4" s="4" t="s">
        <v>2</v>
      </c>
      <c r="E4" s="5">
        <f>SUM(B4/2)</f>
        <v>8.8999999999999996E-2</v>
      </c>
      <c r="F4" s="3" t="s">
        <v>1</v>
      </c>
      <c r="G4" s="6"/>
      <c r="H4" s="6"/>
      <c r="I4" s="7"/>
    </row>
    <row r="5" spans="1:9" ht="24" thickBot="1" x14ac:dyDescent="0.4">
      <c r="A5" s="3" t="s">
        <v>3</v>
      </c>
      <c r="B5" s="8">
        <v>0.158</v>
      </c>
      <c r="C5" s="9" t="s">
        <v>1</v>
      </c>
      <c r="D5" s="10" t="s">
        <v>4</v>
      </c>
      <c r="E5" s="11">
        <f>SUM(B5/2)</f>
        <v>7.9000000000000001E-2</v>
      </c>
      <c r="F5" s="9" t="s">
        <v>1</v>
      </c>
      <c r="G5" s="12"/>
      <c r="H5" s="12"/>
      <c r="I5" s="13"/>
    </row>
    <row r="6" spans="1:9" ht="21.75" thickBot="1" x14ac:dyDescent="0.4">
      <c r="A6" s="14" t="s">
        <v>5</v>
      </c>
      <c r="B6" s="46">
        <f>SUM(((E4*E4)+(E5*E5))/((E4*E4)-(E5*E5)))</f>
        <v>8.429761904761909</v>
      </c>
      <c r="C6" s="15" t="s">
        <v>6</v>
      </c>
      <c r="D6" s="16"/>
      <c r="E6" s="16"/>
      <c r="F6" s="16"/>
      <c r="G6" s="16"/>
      <c r="H6" s="16"/>
      <c r="I6" s="17"/>
    </row>
    <row r="7" spans="1:9" ht="27" thickBot="1" x14ac:dyDescent="0.45">
      <c r="A7" s="18" t="s">
        <v>7</v>
      </c>
      <c r="B7" s="47">
        <f>B10*SQRT(B9)</f>
        <v>0.23990248018726273</v>
      </c>
      <c r="C7" s="3" t="s">
        <v>1</v>
      </c>
      <c r="D7" s="4" t="s">
        <v>2</v>
      </c>
      <c r="E7" s="5">
        <f>SUM(B7/2)</f>
        <v>0.11995124009363137</v>
      </c>
      <c r="F7" s="3" t="s">
        <v>1</v>
      </c>
      <c r="G7" s="19"/>
      <c r="H7" s="19"/>
      <c r="I7" s="13"/>
    </row>
    <row r="8" spans="1:9" ht="24" thickBot="1" x14ac:dyDescent="0.4">
      <c r="A8" s="9" t="s">
        <v>8</v>
      </c>
      <c r="B8" s="8">
        <v>0.17799999999999999</v>
      </c>
      <c r="C8" s="9" t="s">
        <v>1</v>
      </c>
      <c r="D8" s="20" t="s">
        <v>4</v>
      </c>
      <c r="E8" s="21">
        <f>SUM(B8/2)</f>
        <v>8.8999999999999996E-2</v>
      </c>
      <c r="F8" s="22" t="s">
        <v>1</v>
      </c>
      <c r="G8" s="12"/>
      <c r="H8" s="12"/>
      <c r="I8" s="13"/>
    </row>
    <row r="9" spans="1:9" ht="15.75" thickBot="1" x14ac:dyDescent="0.3">
      <c r="A9" s="3" t="s">
        <v>9</v>
      </c>
      <c r="B9" s="23">
        <v>1.2</v>
      </c>
      <c r="C9" s="3"/>
      <c r="D9" s="4" t="s">
        <v>10</v>
      </c>
      <c r="E9" s="16"/>
      <c r="F9" s="16"/>
      <c r="G9" s="16"/>
      <c r="H9" s="16"/>
      <c r="I9" s="17"/>
    </row>
    <row r="10" spans="1:9" ht="27" thickBot="1" x14ac:dyDescent="0.45">
      <c r="A10" s="24" t="s">
        <v>11</v>
      </c>
      <c r="B10" s="23">
        <v>0.219</v>
      </c>
      <c r="C10" s="3" t="s">
        <v>1</v>
      </c>
      <c r="D10" s="4" t="s">
        <v>12</v>
      </c>
      <c r="E10" s="16"/>
      <c r="F10" s="16"/>
      <c r="G10" s="16"/>
      <c r="H10" s="16"/>
      <c r="I10" s="17"/>
    </row>
    <row r="11" spans="1:9" ht="21.75" thickBot="1" x14ac:dyDescent="0.4">
      <c r="A11" s="14" t="s">
        <v>13</v>
      </c>
      <c r="B11" s="46">
        <f>SUM(((E7*E7)+(E8*E8))/((E7*E7)-(E8*E8)))</f>
        <v>3.4495539096686407</v>
      </c>
      <c r="C11" s="15" t="s">
        <v>14</v>
      </c>
      <c r="D11" s="16"/>
      <c r="E11" s="16"/>
      <c r="F11" s="16"/>
      <c r="G11" s="16"/>
      <c r="H11" s="16"/>
      <c r="I11" s="17"/>
    </row>
    <row r="12" spans="1:9" ht="21.75" thickBot="1" x14ac:dyDescent="0.4">
      <c r="A12" s="25" t="s">
        <v>15</v>
      </c>
      <c r="B12" s="23">
        <v>210000</v>
      </c>
      <c r="C12" s="3" t="s">
        <v>16</v>
      </c>
      <c r="D12" s="4" t="s">
        <v>17</v>
      </c>
      <c r="E12" s="16"/>
      <c r="F12" s="16"/>
      <c r="G12" s="16"/>
      <c r="H12" s="16"/>
      <c r="I12" s="17"/>
    </row>
    <row r="13" spans="1:9" ht="21.75" thickBot="1" x14ac:dyDescent="0.4">
      <c r="A13" s="14" t="s">
        <v>18</v>
      </c>
      <c r="B13" s="23">
        <v>0.2</v>
      </c>
      <c r="C13" s="26"/>
      <c r="D13" s="27" t="s">
        <v>35</v>
      </c>
      <c r="E13" s="6"/>
      <c r="F13" s="6"/>
      <c r="G13" s="6"/>
      <c r="H13" s="6"/>
      <c r="I13" s="7"/>
    </row>
    <row r="14" spans="1:9" ht="21.75" thickBot="1" x14ac:dyDescent="0.4">
      <c r="A14" s="14" t="s">
        <v>19</v>
      </c>
      <c r="B14" s="23">
        <v>3000</v>
      </c>
      <c r="C14" s="3" t="s">
        <v>16</v>
      </c>
      <c r="D14" s="4" t="s">
        <v>20</v>
      </c>
      <c r="E14" s="16"/>
      <c r="F14" s="16"/>
      <c r="G14" s="16"/>
      <c r="H14" s="16"/>
      <c r="I14" s="17"/>
    </row>
    <row r="15" spans="1:9" ht="29.25" thickBot="1" x14ac:dyDescent="0.5">
      <c r="A15" s="28" t="s">
        <v>21</v>
      </c>
      <c r="B15" s="29">
        <v>5</v>
      </c>
      <c r="C15" s="9" t="s">
        <v>16</v>
      </c>
      <c r="D15" s="10" t="s">
        <v>22</v>
      </c>
      <c r="E15" s="30"/>
      <c r="F15" s="30"/>
      <c r="G15" s="30"/>
      <c r="H15" s="30"/>
      <c r="I15" s="31"/>
    </row>
    <row r="16" spans="1:9" ht="15.75" thickBot="1" x14ac:dyDescent="0.3">
      <c r="A16" s="20"/>
      <c r="B16" s="5">
        <f>SUM((1+(B13/B11)))</f>
        <v>1.0579785112038478</v>
      </c>
      <c r="C16" s="12"/>
      <c r="D16" s="12"/>
      <c r="E16" s="12"/>
      <c r="F16" s="12"/>
      <c r="G16" s="12"/>
      <c r="H16" s="12"/>
      <c r="I16" s="13"/>
    </row>
    <row r="17" spans="1:11" ht="3.75" customHeight="1" thickBot="1" x14ac:dyDescent="0.3">
      <c r="A17" s="20"/>
      <c r="B17" s="32"/>
      <c r="C17" s="32"/>
      <c r="D17" s="32"/>
      <c r="E17" s="32"/>
      <c r="F17" s="32"/>
      <c r="G17" s="32"/>
      <c r="H17" s="32"/>
      <c r="I17" s="33"/>
    </row>
    <row r="18" spans="1:11" ht="15.75" thickBot="1" x14ac:dyDescent="0.3">
      <c r="A18" s="20"/>
      <c r="B18" s="5">
        <f>SUM((B12/(B6-1)))</f>
        <v>28264.701169684329</v>
      </c>
      <c r="C18" s="32"/>
      <c r="D18" s="32"/>
      <c r="E18" s="32"/>
      <c r="F18" s="32"/>
      <c r="G18" s="32"/>
      <c r="H18" s="32"/>
      <c r="I18" s="33"/>
    </row>
    <row r="19" spans="1:11" ht="3.75" customHeight="1" thickBot="1" x14ac:dyDescent="0.3">
      <c r="A19" s="20"/>
      <c r="B19" s="32"/>
      <c r="C19" s="32"/>
      <c r="D19" s="32"/>
      <c r="E19" s="32"/>
      <c r="F19" s="32"/>
      <c r="G19" s="32"/>
      <c r="H19" s="32"/>
      <c r="I19" s="33"/>
    </row>
    <row r="20" spans="1:11" ht="15.75" thickBot="1" x14ac:dyDescent="0.3">
      <c r="A20" s="20"/>
      <c r="B20" s="5">
        <f>SUM(B15/B14)</f>
        <v>1.6666666666666668E-3</v>
      </c>
      <c r="C20" s="32"/>
      <c r="D20" s="32"/>
      <c r="E20" s="32"/>
      <c r="F20" s="32"/>
      <c r="G20" s="32"/>
      <c r="H20" s="32"/>
      <c r="I20" s="33"/>
    </row>
    <row r="21" spans="1:11" ht="21.75" thickBot="1" x14ac:dyDescent="0.4">
      <c r="A21" s="34" t="s">
        <v>23</v>
      </c>
      <c r="B21" s="45">
        <f>SUM(1.06*B16*B18*B20)</f>
        <v>52.829422084852908</v>
      </c>
      <c r="C21" s="3" t="s">
        <v>16</v>
      </c>
      <c r="D21" s="15" t="s">
        <v>24</v>
      </c>
      <c r="E21" s="16"/>
      <c r="F21" s="16"/>
      <c r="G21" s="16"/>
      <c r="H21" s="16"/>
      <c r="I21" s="17"/>
      <c r="K21">
        <f>B10*SQRT(B9)</f>
        <v>0.23990248018726273</v>
      </c>
    </row>
    <row r="22" spans="1:11" ht="15.75" thickBot="1" x14ac:dyDescent="0.3">
      <c r="A22" s="58" t="s">
        <v>25</v>
      </c>
      <c r="B22" s="59"/>
      <c r="C22" s="59"/>
      <c r="D22" s="59"/>
      <c r="E22" s="59"/>
      <c r="F22" s="59"/>
      <c r="G22" s="59"/>
      <c r="H22" s="59"/>
      <c r="I22" s="60"/>
    </row>
    <row r="23" spans="1:11" ht="21.75" thickBot="1" x14ac:dyDescent="0.4">
      <c r="A23" s="35" t="s">
        <v>26</v>
      </c>
      <c r="B23" s="36">
        <v>1.2E-2</v>
      </c>
      <c r="C23" s="26" t="s">
        <v>1</v>
      </c>
      <c r="D23" s="6" t="s">
        <v>27</v>
      </c>
      <c r="E23" s="6"/>
      <c r="F23" s="6"/>
      <c r="G23" s="6"/>
      <c r="H23" s="6"/>
      <c r="I23" s="7"/>
    </row>
    <row r="24" spans="1:11" ht="15.75" thickBot="1" x14ac:dyDescent="0.3">
      <c r="A24" s="4" t="s">
        <v>28</v>
      </c>
      <c r="B24" s="37">
        <f>SUM(1-(B23/(E7-E8)))</f>
        <v>0.61229340201883675</v>
      </c>
      <c r="C24" s="4"/>
      <c r="D24" s="16" t="s">
        <v>29</v>
      </c>
      <c r="E24" s="16"/>
      <c r="F24" s="16"/>
      <c r="G24" s="16"/>
      <c r="H24" s="16"/>
      <c r="I24" s="17"/>
    </row>
    <row r="25" spans="1:11" ht="15.75" thickBot="1" x14ac:dyDescent="0.3">
      <c r="A25" s="38"/>
      <c r="B25" s="39"/>
      <c r="C25" s="6"/>
      <c r="D25" s="6"/>
      <c r="E25" s="6"/>
      <c r="F25" s="6"/>
      <c r="G25" s="6"/>
      <c r="H25" s="6"/>
      <c r="I25" s="7"/>
    </row>
    <row r="26" spans="1:11" ht="24" thickBot="1" x14ac:dyDescent="0.4">
      <c r="A26" s="40" t="s">
        <v>30</v>
      </c>
      <c r="B26" s="46">
        <f>SUM(E7-E8-B23)</f>
        <v>1.8951240093631371E-2</v>
      </c>
      <c r="C26" s="26" t="s">
        <v>1</v>
      </c>
      <c r="D26" s="12"/>
      <c r="E26" s="12"/>
      <c r="F26" s="12"/>
      <c r="G26" s="12"/>
      <c r="H26" s="12"/>
      <c r="I26" s="13"/>
    </row>
    <row r="27" spans="1:11" ht="24" thickBot="1" x14ac:dyDescent="0.4">
      <c r="A27" s="40" t="s">
        <v>31</v>
      </c>
      <c r="B27" s="46">
        <f>SUM(E7-E8+B23)</f>
        <v>4.2951240093631368E-2</v>
      </c>
      <c r="C27" s="3" t="s">
        <v>1</v>
      </c>
      <c r="D27" s="12"/>
      <c r="E27" s="12"/>
      <c r="F27" s="12"/>
      <c r="G27" s="12"/>
      <c r="H27" s="12"/>
      <c r="I27" s="13"/>
    </row>
    <row r="28" spans="1:11" ht="15.75" thickBot="1" x14ac:dyDescent="0.3">
      <c r="A28" s="40" t="s">
        <v>32</v>
      </c>
      <c r="B28" s="46">
        <f>SUM(B27/B26)</f>
        <v>2.2664078910627743</v>
      </c>
      <c r="C28" s="32"/>
      <c r="D28" s="32"/>
      <c r="E28" s="32"/>
      <c r="F28" s="32"/>
      <c r="G28" s="32"/>
      <c r="H28" s="32"/>
      <c r="I28" s="33"/>
    </row>
    <row r="29" spans="1:11" ht="15.75" thickBot="1" x14ac:dyDescent="0.3">
      <c r="A29" s="41"/>
      <c r="B29" s="32"/>
      <c r="C29" s="32"/>
      <c r="D29" s="32"/>
      <c r="E29" s="32"/>
      <c r="F29" s="32"/>
      <c r="G29" s="32"/>
      <c r="H29" s="32"/>
      <c r="I29" s="33"/>
    </row>
    <row r="30" spans="1:11" ht="15.75" thickBot="1" x14ac:dyDescent="0.3">
      <c r="A30" s="41"/>
      <c r="B30" s="5">
        <f>SUM((E7*E7-E8*E8)/(E7*E7+E8*E8))</f>
        <v>0.28989255601923858</v>
      </c>
      <c r="C30" s="32"/>
      <c r="D30" s="32"/>
      <c r="E30" s="32"/>
      <c r="F30" s="32"/>
      <c r="G30" s="32"/>
      <c r="H30" s="32"/>
      <c r="I30" s="33"/>
    </row>
    <row r="31" spans="1:11" ht="3" customHeight="1" thickBot="1" x14ac:dyDescent="0.3">
      <c r="A31" s="41"/>
      <c r="B31" s="32"/>
      <c r="C31" s="32"/>
      <c r="D31" s="32"/>
      <c r="E31" s="32"/>
      <c r="F31" s="32"/>
      <c r="G31" s="32"/>
      <c r="H31" s="32"/>
      <c r="I31" s="33"/>
    </row>
    <row r="32" spans="1:11" ht="15.75" thickBot="1" x14ac:dyDescent="0.3">
      <c r="A32" s="41"/>
      <c r="B32" s="5">
        <f>SUM(2*(E7*E7)*((E7*E7)+(E8*E8)-2*E8*B23-(B23*B23)))</f>
        <v>5.7637515437999995E-4</v>
      </c>
      <c r="C32" s="32"/>
      <c r="D32" s="32"/>
      <c r="E32" s="32"/>
      <c r="F32" s="32"/>
      <c r="G32" s="32"/>
      <c r="H32" s="32"/>
      <c r="I32" s="33"/>
    </row>
    <row r="33" spans="1:9" ht="3" customHeight="1" thickBot="1" x14ac:dyDescent="0.3">
      <c r="A33" s="41"/>
      <c r="B33" s="32"/>
      <c r="C33" s="32"/>
      <c r="D33" s="32"/>
      <c r="E33" s="32"/>
      <c r="F33" s="32"/>
      <c r="G33" s="32"/>
      <c r="H33" s="32"/>
      <c r="I33" s="33"/>
    </row>
    <row r="34" spans="1:9" ht="15.75" thickBot="1" x14ac:dyDescent="0.3">
      <c r="A34" s="41"/>
      <c r="B34" s="5">
        <f>SUM((E8*E8+E7*E7)*((E7*E7)-(E8*E8)-2*E8*B23-(B23*B23)))</f>
        <v>9.3415731889999966E-5</v>
      </c>
      <c r="C34" s="32"/>
      <c r="D34" s="32"/>
      <c r="E34" s="32"/>
      <c r="F34" s="32"/>
      <c r="G34" s="32"/>
      <c r="H34" s="32"/>
      <c r="I34" s="33"/>
    </row>
    <row r="35" spans="1:9" ht="9" customHeight="1" thickBot="1" x14ac:dyDescent="0.3">
      <c r="A35" s="41"/>
      <c r="B35" s="32"/>
      <c r="C35" s="32"/>
      <c r="D35" s="32"/>
      <c r="E35" s="32"/>
      <c r="F35" s="32"/>
      <c r="G35" s="32"/>
      <c r="H35" s="32"/>
      <c r="I35" s="33"/>
    </row>
    <row r="36" spans="1:9" ht="15.75" thickBot="1" x14ac:dyDescent="0.3">
      <c r="A36" s="41"/>
      <c r="B36" s="5">
        <f>SUM(B30*((B32/B34-1)))</f>
        <v>1.4987447896256212</v>
      </c>
      <c r="C36" s="12"/>
      <c r="D36" s="12"/>
      <c r="E36" s="12"/>
      <c r="F36" s="12"/>
      <c r="G36" s="12"/>
      <c r="H36" s="12"/>
      <c r="I36" s="13"/>
    </row>
    <row r="37" spans="1:9" ht="16.5" customHeight="1" thickBot="1" x14ac:dyDescent="0.3">
      <c r="A37" s="42"/>
      <c r="B37" s="43"/>
      <c r="C37" s="43"/>
      <c r="D37" s="43"/>
      <c r="E37" s="43"/>
      <c r="F37" s="43"/>
      <c r="G37" s="43"/>
      <c r="H37" s="43"/>
      <c r="I37" s="44"/>
    </row>
    <row r="38" spans="1:9" ht="24" thickBot="1" x14ac:dyDescent="0.4">
      <c r="A38" s="4" t="s">
        <v>33</v>
      </c>
      <c r="B38" s="45">
        <f>SUM(B21/B36)</f>
        <v>35.249111423466182</v>
      </c>
      <c r="C38" s="3" t="s">
        <v>16</v>
      </c>
      <c r="D38" s="15" t="s">
        <v>36</v>
      </c>
      <c r="E38" s="16"/>
      <c r="F38" s="16"/>
      <c r="G38" s="16"/>
      <c r="H38" s="16"/>
      <c r="I38" s="17"/>
    </row>
    <row r="39" spans="1:9" ht="15.75" thickBot="1" x14ac:dyDescent="0.3">
      <c r="A39" s="20"/>
      <c r="B39" s="32"/>
      <c r="C39" s="12"/>
      <c r="D39" s="12"/>
      <c r="E39" s="12"/>
      <c r="F39" s="12"/>
      <c r="G39" s="12"/>
      <c r="H39" s="12"/>
      <c r="I39" s="13"/>
    </row>
    <row r="40" spans="1:9" ht="24" thickBot="1" x14ac:dyDescent="0.4">
      <c r="A40" s="4" t="s">
        <v>34</v>
      </c>
      <c r="B40" s="45">
        <f>SUM(B38/B21)</f>
        <v>0.66722500516568595</v>
      </c>
      <c r="C40" s="4"/>
      <c r="D40" s="16"/>
      <c r="E40" s="16"/>
      <c r="F40" s="16"/>
      <c r="G40" s="16"/>
      <c r="H40" s="16"/>
      <c r="I40" s="17"/>
    </row>
    <row r="41" spans="1:9" x14ac:dyDescent="0.25">
      <c r="A41" s="48"/>
    </row>
  </sheetData>
  <sheetProtection algorithmName="SHA-512" hashValue="GLccwiMTH/MszDSpmhopAowgJCfZ3LRIoXrr+rKqF3nMdaegRDG5rw+oL8xwj/BXAh2zXVGs0HmWYQJXHG8z6A==" saltValue="eAjC557lkqL+dljTPCDUww==" spinCount="100000" sheet="1" objects="1" scenarios="1" selectLockedCells="1"/>
  <mergeCells count="2">
    <mergeCell ref="A2:I3"/>
    <mergeCell ref="A22:I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&amp;C&amp;"Arial,полужирный"&amp;6&amp;K999999СПРАВОЧНО. ВЫГРУЖЕНО в ИСС "НР" АО "ВОСТСИБНЕФТЕГАЗ"  ___DATE__TIME___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7</vt:lpstr>
      <vt:lpstr>Расчет давления опрессовки</vt:lpstr>
      <vt:lpstr>'Расчет давления опрессовки'!Область_печати</vt:lpstr>
    </vt:vector>
  </TitlesOfParts>
  <Company>«ПАО «НК «Роснефть»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Администратор</cp:lastModifiedBy>
  <cp:lastPrinted>2016-09-09T07:11:07Z</cp:lastPrinted>
  <dcterms:created xsi:type="dcterms:W3CDTF">2014-10-21T06:34:48Z</dcterms:created>
  <dcterms:modified xsi:type="dcterms:W3CDTF">2022-02-08T08:26:54Z</dcterms:modified>
</cp:coreProperties>
</file>