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AleksandrovaYV\Desktop\1-БУФЕР\BP2-05-01_RGBP-0010_V-2_UL-428\"/>
    </mc:Choice>
  </mc:AlternateContent>
  <bookViews>
    <workbookView xWindow="0" yWindow="0" windowWidth="28800" windowHeight="12135"/>
  </bookViews>
  <sheets>
    <sheet name="Лист глушения" sheetId="1" r:id="rId1"/>
  </sheets>
  <externalReferences>
    <externalReference r:id="rId2"/>
    <externalReference r:id="rId3"/>
  </externalReferences>
  <definedNames>
    <definedName name="__glushenie__" localSheetId="0">'Лист глушения'!$A$4:$O$81</definedName>
    <definedName name="__glushenie__">#REF!</definedName>
    <definedName name="__main__" localSheetId="0">#REF!</definedName>
    <definedName name="__main__">#REF!</definedName>
    <definedName name="__qryKolon__" localSheetId="0">#REF!</definedName>
    <definedName name="__qryKolon__">#REF!</definedName>
    <definedName name="__qryKonductor__" localSheetId="0">#REF!</definedName>
    <definedName name="__qryKonductor__">#REF!</definedName>
    <definedName name="__qryNKT__" localSheetId="0">#REF!</definedName>
    <definedName name="__qryNKT__">#REF!</definedName>
    <definedName name="__qryOpenPerf__" localSheetId="0">#REF!</definedName>
    <definedName name="__qryOpenPerf__">#REF!</definedName>
    <definedName name="__qryStahn__" localSheetId="0">'[1]921-100'!#REF!</definedName>
    <definedName name="__qryStahn__">#REF!</definedName>
    <definedName name="__qryTail__" localSheetId="0">'[1]921-100'!#REF!</definedName>
    <definedName name="__qryTail__">#REF!</definedName>
    <definedName name="__qryWellRepair__" localSheetId="0">'[1]921-100'!#REF!</definedName>
    <definedName name="__qryWellRepair__">'[1]921-100'!#REF!</definedName>
    <definedName name="__TUBINGS__" localSheetId="0">#REF!</definedName>
    <definedName name="__TUBINGS__">#REF!</definedName>
    <definedName name="_Toc153789206" localSheetId="0">'Лист глушения'!#REF!</definedName>
    <definedName name="_Toc153789207" localSheetId="0">'Лист глушения'!#REF!</definedName>
    <definedName name="_xlnm._FilterDatabase" localSheetId="0" hidden="1">'Лист глушения'!$D$6:$K$11</definedName>
    <definedName name="Crd_09.97" localSheetId="0" hidden="1">{#N/A,#N/A,FALSE,"ZAP_FEB.XLS "}</definedName>
    <definedName name="Crd_09.97" hidden="1">{#N/A,#N/A,FALSE,"ZAP_FEB.XLS "}</definedName>
    <definedName name="DDINN" localSheetId="0" hidden="1">{#N/A,#N/A,FALSE,"ZAP_FEB.XLS "}</definedName>
    <definedName name="DDINN" hidden="1">{#N/A,#N/A,FALSE,"ZAP_FEB.XLS "}</definedName>
    <definedName name="Ddinnic_97" localSheetId="0" hidden="1">{#N/A,#N/A,FALSE,"ZAP_FEB.XLS "}</definedName>
    <definedName name="Ddinnic_97" hidden="1">{#N/A,#N/A,FALSE,"ZAP_FEB.XLS "}</definedName>
    <definedName name="dinldc" localSheetId="0" hidden="1">{#N/A,#N/A,FALSE,"ZAP_FEB.XLS "}</definedName>
    <definedName name="dinldc" hidden="1">{#N/A,#N/A,FALSE,"ZAP_FEB.XLS "}</definedName>
    <definedName name="dnkt" localSheetId="0">'Лист глушения'!#REF!</definedName>
    <definedName name="dnkt">#REF!</definedName>
    <definedName name="dв" localSheetId="0">'Лист глушения'!$M$32</definedName>
    <definedName name="dв">#REF!</definedName>
    <definedName name="dв3" localSheetId="0">'Лист глушения'!$U$34</definedName>
    <definedName name="dв3">#REF!</definedName>
    <definedName name="dвн" localSheetId="0">'Лист глушения'!$M$28</definedName>
    <definedName name="dвн">#REF!</definedName>
    <definedName name="dн" localSheetId="0">'Лист глушения'!$M$30</definedName>
    <definedName name="dн">#REF!</definedName>
    <definedName name="dн3" localSheetId="0">'Лист глушения'!$U$33</definedName>
    <definedName name="dн3">#REF!</definedName>
    <definedName name="dнар" localSheetId="0">'Лист глушения'!$M$26</definedName>
    <definedName name="dнар">#REF!</definedName>
    <definedName name="Dнкт" localSheetId="0">'Лист глушения'!#REF!</definedName>
    <definedName name="Dнкт">#REF!</definedName>
    <definedName name="Fond_97" localSheetId="0" hidden="1">{#N/A,#N/A,FALSE,"ZAP_FEB.XLS "}</definedName>
    <definedName name="Fond_97" hidden="1">{#N/A,#N/A,FALSE,"ZAP_FEB.XLS "}</definedName>
    <definedName name="Fond_97_2" localSheetId="0" hidden="1">{#N/A,#N/A,FALSE,"ZAP_FEB.XLS "}</definedName>
    <definedName name="Fond_97_2" hidden="1">{#N/A,#N/A,FALSE,"ZAP_FEB.XLS "}</definedName>
    <definedName name="gbr" localSheetId="0">'Лист глушения'!$M$13</definedName>
    <definedName name="gbr">#REF!</definedName>
    <definedName name="gdr" localSheetId="0">#REF!</definedName>
    <definedName name="gdr">#REF!</definedName>
    <definedName name="GHF" localSheetId="0" hidden="1">{#N/A,#N/A,FALSE,"ZAP_FEB.XLS "}</definedName>
    <definedName name="GHF" hidden="1">{#N/A,#N/A,FALSE,"ZAP_FEB.XLS "}</definedName>
    <definedName name="Hсп2" localSheetId="0">'Лист глушения'!$M$34</definedName>
    <definedName name="Hсп2">#REF!</definedName>
    <definedName name="qqw" localSheetId="0">'Лист глушения'!$M$13</definedName>
    <definedName name="qqw">#REF!</definedName>
    <definedName name="qwer" localSheetId="0" hidden="1">{#N/A,#N/A,FALSE,"ZAP_FEB.XLS "}</definedName>
    <definedName name="qwer" hidden="1">{#N/A,#N/A,FALSE,"ZAP_FEB.XLS "}</definedName>
    <definedName name="rai" localSheetId="0" hidden="1">{#N/A,#N/A,FALSE,"ZAP_FEB.XLS "}</definedName>
    <definedName name="rai" hidden="1">{#N/A,#N/A,FALSE,"ZAP_FEB.XLS "}</definedName>
    <definedName name="SG" localSheetId="0">'Лист глушения'!$M$61</definedName>
    <definedName name="SG">#REF!</definedName>
    <definedName name="VYзадан" localSheetId="0">'Лист глушения'!$M$69</definedName>
    <definedName name="VYзадан">#REF!</definedName>
    <definedName name="Vгл" localSheetId="0">'Лист глушения'!$M$47</definedName>
    <definedName name="Vгл">#REF!</definedName>
    <definedName name="Vзатр" localSheetId="0">'Лист глушения'!$M$43</definedName>
    <definedName name="Vзатр">#REF!</definedName>
    <definedName name="Vзум" localSheetId="0">'Лист глушения'!$M$45</definedName>
    <definedName name="Vзум">#REF!</definedName>
    <definedName name="Vнкт" localSheetId="0">'Лист глушения'!$M$41</definedName>
    <definedName name="Vнкт">#REF!</definedName>
    <definedName name="Vобщ" localSheetId="0">'Лист глушения'!$M$50</definedName>
    <definedName name="Vобщ">#REF!</definedName>
    <definedName name="Vэк" localSheetId="0">'Лист глушения'!$M$37</definedName>
    <definedName name="Vэк">#REF!</definedName>
    <definedName name="wrn.Crdonec._.cr._.oladreu._.1995._.aiar." localSheetId="0" hidden="1">{#N/A,#N/A,FALSE,"ZAP_FEB.XLS "}</definedName>
    <definedName name="wrn.Crdonec._.cr._.oladreu._.1995._.aiar." hidden="1">{#N/A,#N/A,FALSE,"ZAP_FEB.XLS "}</definedName>
    <definedName name="Yзадан" localSheetId="0">'Лист глушения'!$M$68</definedName>
    <definedName name="Yзадан">#REF!</definedName>
    <definedName name="а" localSheetId="0">#REF!</definedName>
    <definedName name="а">#REF!</definedName>
    <definedName name="бд" localSheetId="0" hidden="1">{#N/A,#N/A,FALSE,"ZAP_FEB.XLS "}</definedName>
    <definedName name="бд" hidden="1">{#N/A,#N/A,FALSE,"ZAP_FEB.XLS "}</definedName>
    <definedName name="ВНК" localSheetId="0">'Лист глушения'!$M$15</definedName>
    <definedName name="ВНК">#REF!</definedName>
    <definedName name="ВЦ" localSheetId="0">'Лист глушения'!#REF!</definedName>
    <definedName name="ВЦ">#REF!</definedName>
    <definedName name="Запас" localSheetId="0">'Лист глушения'!$M$59</definedName>
    <definedName name="Запас">#REF!</definedName>
    <definedName name="зВЦ" localSheetId="0">'Лист глушения'!#REF!</definedName>
    <definedName name="зВЦ">#REF!</definedName>
    <definedName name="ЗЖ" localSheetId="0">'Лист глушения'!$M$52</definedName>
    <definedName name="ЗЖ">#REF!</definedName>
    <definedName name="зПЦ" localSheetId="0">'Лист глушения'!$D$77</definedName>
    <definedName name="зПЦ">#REF!</definedName>
    <definedName name="консервация" localSheetId="0" hidden="1">{#N/A,#N/A,FALSE,"ZAP_FEB.XLS "}</definedName>
    <definedName name="консервация" hidden="1">{#N/A,#N/A,FALSE,"ZAP_FEB.XLS "}</definedName>
    <definedName name="КЦ" localSheetId="0">'Лист глушения'!$M$66</definedName>
    <definedName name="КЦ">#REF!</definedName>
    <definedName name="Кц_обр_цирк" localSheetId="0">'Лист глушения'!#REF!</definedName>
    <definedName name="КЦзадан" localSheetId="0">'Лист глушения'!#REF!</definedName>
    <definedName name="КЦзадан">#REF!</definedName>
    <definedName name="Ни" localSheetId="0">'Лист глушения'!$M$13</definedName>
    <definedName name="Ни">#REF!</definedName>
    <definedName name="НКТ1" localSheetId="0">'Лист глушения'!$M$29</definedName>
    <definedName name="НКТ1">#REF!</definedName>
    <definedName name="НКТ2" localSheetId="0">'Лист глушения'!$M$33</definedName>
    <definedName name="НКТ2">#REF!</definedName>
    <definedName name="НКТ3" localSheetId="0">'Лист глушения'!$U$35</definedName>
    <definedName name="НКТ3">#REF!</definedName>
    <definedName name="Нсп" localSheetId="0">'Лист глушения'!$M$34</definedName>
    <definedName name="Нсп">#REF!</definedName>
    <definedName name="Нт" localSheetId="0">'Лист глушения'!$M$14</definedName>
    <definedName name="Нт">#REF!</definedName>
    <definedName name="_xlnm.Print_Area" localSheetId="0">'Лист глушения'!$B$2:$O$85</definedName>
    <definedName name="оКЦ" localSheetId="0">'Лист глушения'!$J$67</definedName>
    <definedName name="оКЦ">#REF!</definedName>
    <definedName name="пПЦ" localSheetId="0">'Лист глушения'!#REF!</definedName>
    <definedName name="пПЦ">#REF!</definedName>
    <definedName name="пПЦ_обр_цирк" localSheetId="0">'Лист глушения'!#REF!</definedName>
    <definedName name="пр" localSheetId="0" hidden="1">{#N/A,#N/A,FALSE,"ZAP_FEB.XLS "}</definedName>
    <definedName name="пр" hidden="1">{#N/A,#N/A,FALSE,"ZAP_FEB.XLS "}</definedName>
    <definedName name="ПЦ" localSheetId="0">'Лист глушения'!#REF!</definedName>
    <definedName name="ПЦ">#REF!</definedName>
    <definedName name="ПЦ_обр_цирк" localSheetId="0">'Лист глушения'!#REF!</definedName>
    <definedName name="расход" localSheetId="0">'Лист глушения'!#REF!</definedName>
    <definedName name="расход">#REF!</definedName>
    <definedName name="Рпл" localSheetId="0">'Лист глушения'!$M$16</definedName>
    <definedName name="Рпл">#REF!</definedName>
    <definedName name="ТЦ" localSheetId="0">'Лист глушения'!#REF!</definedName>
    <definedName name="ТЦ">#REF!</definedName>
    <definedName name="уВЦ" localSheetId="0">'Лист глушения'!#REF!</definedName>
    <definedName name="уВЦ">#REF!</definedName>
    <definedName name="уПЦ" localSheetId="0">'Лист глушения'!#REF!</definedName>
    <definedName name="уПЦ">#REF!</definedName>
    <definedName name="ЧЦ" localSheetId="0">'Лист глушения'!#REF!</definedName>
    <definedName name="ЧЦ">#REF!</definedName>
    <definedName name="ЭК" localSheetId="0">'Лист глушения'!$C$26</definedName>
    <definedName name="ЭК">#REF!</definedName>
    <definedName name="ЭКв" localSheetId="0">'Лист глушения'!$M$19</definedName>
    <definedName name="ЭКв">#REF!</definedName>
  </definedNames>
  <calcPr calcId="162913" refMode="R1C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M57" i="1" l="1"/>
  <c r="G51" i="1"/>
  <c r="G62" i="1"/>
  <c r="G52" i="1" s="1"/>
  <c r="G53" i="1" s="1"/>
  <c r="M45" i="1" s="1"/>
  <c r="C46" i="1"/>
  <c r="G46" i="1"/>
  <c r="G48" i="1" s="1"/>
  <c r="M43" i="1" s="1"/>
  <c r="G33" i="1"/>
  <c r="C51" i="1"/>
  <c r="G34" i="1" s="1"/>
  <c r="G40" i="1"/>
  <c r="G42" i="1" s="1"/>
  <c r="G41" i="1"/>
  <c r="C33" i="1"/>
  <c r="C35" i="1" s="1"/>
  <c r="M39" i="1" s="1"/>
  <c r="C34" i="1"/>
  <c r="E75" i="1"/>
  <c r="K75" i="1" s="1"/>
  <c r="H79" i="1" s="1"/>
  <c r="F75" i="1"/>
  <c r="G75" i="1"/>
  <c r="H75" i="1"/>
  <c r="I75" i="1"/>
  <c r="J75" i="1"/>
  <c r="M59" i="1"/>
  <c r="M61" i="1"/>
  <c r="M63" i="1" s="1"/>
  <c r="C62" i="1"/>
  <c r="M60" i="1"/>
  <c r="G59" i="1"/>
  <c r="C59" i="1"/>
  <c r="M58" i="1"/>
  <c r="C55" i="1"/>
  <c r="C49" i="1"/>
  <c r="C40" i="1"/>
  <c r="C42" i="1" s="1"/>
  <c r="C41" i="1"/>
  <c r="C26" i="1"/>
  <c r="C28" i="1"/>
  <c r="M37" i="1"/>
  <c r="C36" i="1"/>
  <c r="C27" i="1"/>
  <c r="B5" i="1"/>
  <c r="G35" i="1" l="1"/>
  <c r="M41" i="1" s="1"/>
  <c r="M47" i="1" s="1"/>
  <c r="I67" i="1"/>
  <c r="J67" i="1"/>
  <c r="M62" i="1"/>
  <c r="M64" i="1" s="1"/>
  <c r="M51" i="1" l="1"/>
  <c r="M50" i="1" s="1"/>
  <c r="M54" i="1" s="1"/>
  <c r="K79" i="1" s="1"/>
</calcChain>
</file>

<file path=xl/sharedStrings.xml><?xml version="1.0" encoding="utf-8"?>
<sst xmlns="http://schemas.openxmlformats.org/spreadsheetml/2006/main" count="205" uniqueCount="140">
  <si>
    <t>Расчет глушения скважины</t>
  </si>
  <si>
    <t>Месторождение:</t>
  </si>
  <si>
    <t>Серв. компания:</t>
  </si>
  <si>
    <t>Field</t>
  </si>
  <si>
    <t>Service Company</t>
  </si>
  <si>
    <t>Kуст:</t>
  </si>
  <si>
    <t>-</t>
  </si>
  <si>
    <t xml:space="preserve">Бригада:  </t>
  </si>
  <si>
    <t>Pad</t>
  </si>
  <si>
    <t>Rig</t>
  </si>
  <si>
    <t>Скважина:</t>
  </si>
  <si>
    <t>Мастер:</t>
  </si>
  <si>
    <t>Well</t>
  </si>
  <si>
    <t>Toolpusher</t>
  </si>
  <si>
    <t>Искусственный забой</t>
  </si>
  <si>
    <t>Ни</t>
  </si>
  <si>
    <t>м</t>
  </si>
  <si>
    <t>Текущий забой</t>
  </si>
  <si>
    <t>Нт</t>
  </si>
  <si>
    <t>Тип ингибитора</t>
  </si>
  <si>
    <t>нет</t>
  </si>
  <si>
    <t>Расстояние до пласта по вертикали</t>
  </si>
  <si>
    <t>ВНК</t>
  </si>
  <si>
    <t>Пластовое давление</t>
  </si>
  <si>
    <t>Рпл</t>
  </si>
  <si>
    <t>кгс/см2</t>
  </si>
  <si>
    <t>Экс. колонна</t>
  </si>
  <si>
    <t>ЭКн</t>
  </si>
  <si>
    <t>мм</t>
  </si>
  <si>
    <t>d</t>
  </si>
  <si>
    <t>ЭКв</t>
  </si>
  <si>
    <t>Нсп</t>
  </si>
  <si>
    <t>Экс. Хвостовик / Открытый ствол</t>
  </si>
  <si>
    <t>ЭХВн</t>
  </si>
  <si>
    <t>ЭХВв</t>
  </si>
  <si>
    <t>Эксплуатационная колонна</t>
  </si>
  <si>
    <t>Нсп, верх</t>
  </si>
  <si>
    <t>Нсп, низ</t>
  </si>
  <si>
    <t>Объем 1 п.м. ЭК</t>
  </si>
  <si>
    <t>л/м</t>
  </si>
  <si>
    <t xml:space="preserve">Верхняя подвеска НКТ </t>
  </si>
  <si>
    <t>dнар</t>
  </si>
  <si>
    <t>усредн.вн.диаметр</t>
  </si>
  <si>
    <t>общий объем</t>
  </si>
  <si>
    <t>M3</t>
  </si>
  <si>
    <t>dвн</t>
  </si>
  <si>
    <t>длина</t>
  </si>
  <si>
    <t>НКТ1</t>
  </si>
  <si>
    <t xml:space="preserve">Нижняя подвеска НКТ </t>
  </si>
  <si>
    <t>dн</t>
  </si>
  <si>
    <t>Верхняя  подвеска НКТ1</t>
  </si>
  <si>
    <t>Затрубное прост. ЭК - НКТ1</t>
  </si>
  <si>
    <t>dв</t>
  </si>
  <si>
    <t>объем НКТ</t>
  </si>
  <si>
    <t>Объем 1 п.м. затруб ЭК-НКТ1</t>
  </si>
  <si>
    <t>НКТ2</t>
  </si>
  <si>
    <t>M</t>
  </si>
  <si>
    <t>Глубина спуска общая</t>
  </si>
  <si>
    <t>внутр. объем</t>
  </si>
  <si>
    <t>Водоизмещение</t>
  </si>
  <si>
    <t xml:space="preserve">Расчет объемов </t>
  </si>
  <si>
    <t>Объем ЭК</t>
  </si>
  <si>
    <t>м3</t>
  </si>
  <si>
    <t>Vэк</t>
  </si>
  <si>
    <t xml:space="preserve">Нижняя  подвеска НКТ2 </t>
  </si>
  <si>
    <t>Затрубное прост. ЭК - НКТ2</t>
  </si>
  <si>
    <t>Всего объем НКТ</t>
  </si>
  <si>
    <t>Объем 1 п.м. затруб ЭК-НКТ2</t>
  </si>
  <si>
    <t>Vнкт</t>
  </si>
  <si>
    <t>Объем затрубья в интерв. поверх.-насос</t>
  </si>
  <si>
    <t>Vзатр</t>
  </si>
  <si>
    <t>Объем затрубья в интерв. Насос-голова хвост.</t>
  </si>
  <si>
    <t>Низ "ГНО" - "Голова" хвостовика</t>
  </si>
  <si>
    <t>Объем хвостовика</t>
  </si>
  <si>
    <t>ЭЦН (воронка)</t>
  </si>
  <si>
    <t>Объем 1 п.м. Хвостовик</t>
  </si>
  <si>
    <t>Vхв</t>
  </si>
  <si>
    <t xml:space="preserve">Расчетный объем глушения </t>
  </si>
  <si>
    <t>Vгл (скв.)</t>
  </si>
  <si>
    <t>"Голова" хвостовика /</t>
  </si>
  <si>
    <t>Открытый ствол</t>
  </si>
  <si>
    <t>Хвостовик/Открытый ствол</t>
  </si>
  <si>
    <t>Объем глушения с учетом запаса</t>
  </si>
  <si>
    <t>Башмак Экс.колонны</t>
  </si>
  <si>
    <t>Запас жидкости глушения</t>
  </si>
  <si>
    <t>0,1*Vскв.</t>
  </si>
  <si>
    <t>Объем долива скважины (постоянно)</t>
  </si>
  <si>
    <t>ЗЖ</t>
  </si>
  <si>
    <t>Интервал перфорации (ПИ)</t>
  </si>
  <si>
    <t>Общий объем жидкости глушения с учетом долива</t>
  </si>
  <si>
    <t>от</t>
  </si>
  <si>
    <t>Расчет удельного веса жидкости глушении</t>
  </si>
  <si>
    <t>g</t>
  </si>
  <si>
    <t>м/сек 2</t>
  </si>
  <si>
    <t>Теорет.вес жидк.глушения</t>
  </si>
  <si>
    <t>г/см3</t>
  </si>
  <si>
    <t>ƿ</t>
  </si>
  <si>
    <t>кг/м3</t>
  </si>
  <si>
    <t>ТSG</t>
  </si>
  <si>
    <t>атм</t>
  </si>
  <si>
    <t>Па</t>
  </si>
  <si>
    <t>до</t>
  </si>
  <si>
    <t>Запас по давлению при глушения</t>
  </si>
  <si>
    <t>Запас</t>
  </si>
  <si>
    <r>
      <t>[</t>
    </r>
    <r>
      <rPr>
        <sz val="11.5"/>
        <color rgb="FF0000FF"/>
        <rFont val="Arial"/>
        <family val="2"/>
        <charset val="204"/>
      </rPr>
      <t xml:space="preserve"> </t>
    </r>
    <r>
      <rPr>
        <sz val="10"/>
        <color rgb="FF0000FF"/>
        <rFont val="Arial"/>
        <family val="2"/>
        <charset val="204"/>
      </rPr>
      <t xml:space="preserve">атм / (м/с2 </t>
    </r>
    <r>
      <rPr>
        <sz val="10"/>
        <color rgb="FF0000FF"/>
        <rFont val="Calibri"/>
        <family val="2"/>
        <charset val="204"/>
      </rPr>
      <t>∙</t>
    </r>
    <r>
      <rPr>
        <sz val="11.5"/>
        <color rgb="FF0000FF"/>
        <rFont val="Arial"/>
        <family val="2"/>
        <charset val="204"/>
      </rPr>
      <t xml:space="preserve"> м) ]</t>
    </r>
  </si>
  <si>
    <r>
      <t>[</t>
    </r>
    <r>
      <rPr>
        <sz val="11.5"/>
        <color rgb="FF0000FF"/>
        <rFont val="Arial"/>
        <family val="2"/>
        <charset val="204"/>
      </rPr>
      <t xml:space="preserve"> </t>
    </r>
    <r>
      <rPr>
        <sz val="10"/>
        <color rgb="FF0000FF"/>
        <rFont val="Arial"/>
        <family val="2"/>
        <charset val="204"/>
      </rPr>
      <t>Па / (м/с2 ∙ м) ]</t>
    </r>
  </si>
  <si>
    <t>[ кг / (м ∙ сек 2) ] / [ (м/с2 ∙ м) ]</t>
  </si>
  <si>
    <r>
      <t>[</t>
    </r>
    <r>
      <rPr>
        <sz val="11.5"/>
        <color rgb="FF0000FF"/>
        <rFont val="Arial"/>
        <family val="2"/>
        <charset val="204"/>
      </rPr>
      <t xml:space="preserve"> </t>
    </r>
    <r>
      <rPr>
        <sz val="10"/>
        <color rgb="FF0000FF"/>
        <rFont val="Arial"/>
        <family val="2"/>
        <charset val="204"/>
      </rPr>
      <t>кг/м3 ]</t>
    </r>
  </si>
  <si>
    <t>Безопас.вес жидк.глуш.</t>
  </si>
  <si>
    <r>
      <t xml:space="preserve">кг / (м </t>
    </r>
    <r>
      <rPr>
        <sz val="10"/>
        <color rgb="FF0000FF"/>
        <rFont val="Calibri"/>
        <family val="2"/>
        <charset val="204"/>
      </rPr>
      <t>∙</t>
    </r>
    <r>
      <rPr>
        <sz val="10"/>
        <color rgb="FF0000FF"/>
        <rFont val="Arial"/>
        <family val="2"/>
        <charset val="204"/>
      </rPr>
      <t xml:space="preserve"> сек 2)</t>
    </r>
  </si>
  <si>
    <t>SG</t>
  </si>
  <si>
    <t>Безопасный статический уровень</t>
  </si>
  <si>
    <t>H</t>
  </si>
  <si>
    <t>Примечание:</t>
  </si>
  <si>
    <t>Количество циклов</t>
  </si>
  <si>
    <t>П = Н2 / Н1</t>
  </si>
  <si>
    <t>КЦ</t>
  </si>
  <si>
    <t>где:</t>
  </si>
  <si>
    <t>Н 2 - длина ствола  от насоса, конца хвостовика, НКТ до  интервала  перфорации, (м);</t>
  </si>
  <si>
    <t>Н 1 - длина ствола до насоса, хвостовика, НКТ , (м);</t>
  </si>
  <si>
    <t>Количество циклов определяется до целого числа в сторону увеличения.</t>
  </si>
  <si>
    <t>Планируемый объем работ при глушении:</t>
  </si>
  <si>
    <t>Рпл, атм*</t>
  </si>
  <si>
    <t>(1+Запас)*</t>
  </si>
  <si>
    <t>1атм, Па/</t>
  </si>
  <si>
    <t>(g,м/сек2*</t>
  </si>
  <si>
    <t>H,м)/</t>
  </si>
  <si>
    <t>р, кг/м3=</t>
  </si>
  <si>
    <t>р, г/см3</t>
  </si>
  <si>
    <t>р=Pпл*(1+Запас)*98066,5/(g*H)/1000=</t>
  </si>
  <si>
    <t>1. Ознакомить бригаду с планом работ, планом локализации и ликвидации аварий (ПЛА), возможными осложнениями и авариями в процессе работ.</t>
  </si>
  <si>
    <t>2. Обеспечить контроль воздушной среды на загазованность.</t>
  </si>
  <si>
    <t>3. Завести на скважину жидкость глушения плотностью</t>
  </si>
  <si>
    <t>г/см3,</t>
  </si>
  <si>
    <t xml:space="preserve">в объёме </t>
  </si>
  <si>
    <t>4. Опрессовать нагнетательную линию от агрегата до устья скважины на давление, превышающее максимальное рабочее давление в 1,5 раза.</t>
  </si>
  <si>
    <t>6. Составить акт совместно с супервайзером, об отсутствии избыточного давления на устье скважины.Оформить акт глушения скважины (ответственный мастер КРС). При Ризб произвести перерасчет удельного веса жидкости глушения и повторно заглушить скважину по согласованию с ЦДНГ.</t>
  </si>
  <si>
    <r>
      <t xml:space="preserve">5. Технология глушения:
 </t>
    </r>
    <r>
      <rPr>
        <sz val="16"/>
        <color rgb="FF0000FF"/>
        <rFont val="Arial"/>
        <family val="2"/>
        <charset val="204"/>
      </rPr>
      <t xml:space="preserve">              </t>
    </r>
    <r>
      <rPr>
        <sz val="16"/>
        <rFont val="Arial"/>
        <family val="2"/>
        <charset val="204"/>
      </rPr>
      <t xml:space="preserve">                                                                                                                                                                                                                         </t>
    </r>
  </si>
  <si>
    <t>ФОРМА "ЛИСТ ГЛУШЕНИЯ"</t>
  </si>
  <si>
    <t>ПРИЛОЖЕНИЕ 4 К РЕГЛАМЕНТУ БИЗНЕС-ПРОЦЕССА ООО "СЛАВНЕФТЬ-КРАСНОЯРСКНЕФТЕГАЗ" № П2-05.01 РГБП-0010 ЮЛ-428 "ПРОИЗВОДСТВО ТЕКУЩЕГО, КАПИТАЛЬНОГО РЕМОНТА СКВАЖИН" ВЕРСИЯ 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</si>
</sst>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0.0"/>
    <numFmt numFmtId="165" formatCode="0.0"/>
    <numFmt numFmtId="166" formatCode="0.000"/>
  </numFmts>
  <fonts count="53" x14ac:knownFonts="1">
    <font>
      <sz val="11"/>
      <color theme="1"/>
      <name val="Calibri"/>
      <family val="2"/>
      <charset val="204"/>
      <scheme val="minor"/>
    </font>
    <font>
      <sz val="10"/>
      <name val="Arial"/>
      <family val="2"/>
      <charset val="204"/>
    </font>
    <font>
      <b/>
      <sz val="16"/>
      <name val="Arial CYR"/>
      <family val="2"/>
      <charset val="204"/>
    </font>
    <font>
      <sz val="10"/>
      <color indexed="9"/>
      <name val="Arial"/>
      <family val="2"/>
    </font>
    <font>
      <b/>
      <sz val="12"/>
      <color indexed="9"/>
      <name val="Arial Cyr"/>
    </font>
    <font>
      <b/>
      <sz val="12"/>
      <name val="Arial Cyr"/>
    </font>
    <font>
      <sz val="10"/>
      <name val="Arial CYR"/>
    </font>
    <font>
      <sz val="12"/>
      <name val="Arial Cyr"/>
    </font>
    <font>
      <b/>
      <sz val="18"/>
      <color indexed="12"/>
      <name val="Arial Cyr"/>
      <family val="2"/>
      <charset val="204"/>
    </font>
    <font>
      <b/>
      <sz val="12"/>
      <color indexed="12"/>
      <name val="Arial Cyr"/>
      <family val="2"/>
      <charset val="204"/>
    </font>
    <font>
      <sz val="8"/>
      <name val="Arial Cyr"/>
      <family val="2"/>
      <charset val="204"/>
    </font>
    <font>
      <sz val="12"/>
      <color indexed="12"/>
      <name val="Arial Cyr"/>
    </font>
    <font>
      <b/>
      <sz val="12"/>
      <name val="Arial"/>
      <family val="2"/>
    </font>
    <font>
      <sz val="12"/>
      <color indexed="9"/>
      <name val="Arial Cyr"/>
      <family val="2"/>
      <charset val="204"/>
    </font>
    <font>
      <b/>
      <sz val="12"/>
      <name val="Arial Cyr"/>
      <family val="2"/>
      <charset val="204"/>
    </font>
    <font>
      <sz val="19"/>
      <name val="Arial Cyr"/>
    </font>
    <font>
      <b/>
      <sz val="16"/>
      <color indexed="10"/>
      <name val="Arial Cyr"/>
      <family val="2"/>
      <charset val="204"/>
    </font>
    <font>
      <b/>
      <sz val="16"/>
      <color indexed="12"/>
      <name val="Arial Cyr"/>
      <family val="2"/>
      <charset val="204"/>
    </font>
    <font>
      <sz val="12"/>
      <name val="Symbol"/>
      <family val="1"/>
      <charset val="2"/>
    </font>
    <font>
      <sz val="12"/>
      <color rgb="FFFF0000"/>
      <name val="Arial Cyr"/>
      <family val="2"/>
      <charset val="204"/>
    </font>
    <font>
      <sz val="12"/>
      <color rgb="FF0000FF"/>
      <name val="Arial Cyr"/>
    </font>
    <font>
      <sz val="12"/>
      <name val="Times New Roman"/>
      <family val="1"/>
    </font>
    <font>
      <sz val="12"/>
      <color rgb="FF0000FF"/>
      <name val="Arial Cyr"/>
      <charset val="204"/>
    </font>
    <font>
      <sz val="12"/>
      <name val="Arial"/>
      <family val="2"/>
    </font>
    <font>
      <sz val="12"/>
      <name val="Arial Narrow"/>
      <family val="2"/>
      <charset val="204"/>
    </font>
    <font>
      <sz val="12"/>
      <color indexed="10"/>
      <name val="Arial Cyr"/>
    </font>
    <font>
      <sz val="10"/>
      <color indexed="61"/>
      <name val="Arial"/>
      <family val="2"/>
    </font>
    <font>
      <b/>
      <sz val="12"/>
      <name val="Arial Cyr"/>
      <charset val="204"/>
    </font>
    <font>
      <b/>
      <sz val="12"/>
      <color rgb="FF0000FF"/>
      <name val="Arial Cyr"/>
      <charset val="204"/>
    </font>
    <font>
      <sz val="12"/>
      <name val="Cambria"/>
      <family val="1"/>
      <charset val="204"/>
    </font>
    <font>
      <sz val="12"/>
      <name val="Arial Cyr"/>
      <family val="2"/>
      <charset val="204"/>
    </font>
    <font>
      <sz val="12"/>
      <name val="Arial Cyr"/>
      <charset val="204"/>
    </font>
    <font>
      <sz val="10"/>
      <name val="Arial Cyr"/>
      <family val="2"/>
      <charset val="204"/>
    </font>
    <font>
      <b/>
      <sz val="11.5"/>
      <name val="Arial Cyr"/>
      <family val="2"/>
      <charset val="204"/>
    </font>
    <font>
      <sz val="10"/>
      <name val="Times New Roman"/>
      <family val="1"/>
    </font>
    <font>
      <sz val="9"/>
      <color rgb="FF0000FF"/>
      <name val="Arial"/>
      <family val="2"/>
      <charset val="204"/>
    </font>
    <font>
      <sz val="10"/>
      <color rgb="FF0000FF"/>
      <name val="Arial"/>
      <family val="2"/>
      <charset val="204"/>
    </font>
    <font>
      <sz val="11.5"/>
      <color rgb="FF0000FF"/>
      <name val="Arial"/>
      <family val="2"/>
      <charset val="204"/>
    </font>
    <font>
      <sz val="10"/>
      <color rgb="FF0000FF"/>
      <name val="Calibri"/>
      <family val="2"/>
      <charset val="204"/>
    </font>
    <font>
      <sz val="11"/>
      <color rgb="FF0000FF"/>
      <name val="Symbol"/>
      <family val="1"/>
      <charset val="2"/>
    </font>
    <font>
      <u/>
      <sz val="10"/>
      <color rgb="FF0000FF"/>
      <name val="Arial"/>
      <family val="2"/>
      <charset val="204"/>
    </font>
    <font>
      <b/>
      <u/>
      <sz val="12"/>
      <color rgb="FFFF0000"/>
      <name val="Arial"/>
      <family val="2"/>
      <charset val="204"/>
    </font>
    <font>
      <sz val="10"/>
      <color indexed="9"/>
      <name val="Arial Cyr"/>
      <family val="2"/>
      <charset val="204"/>
    </font>
    <font>
      <sz val="14"/>
      <name val="Arial"/>
      <family val="2"/>
      <charset val="204"/>
    </font>
    <font>
      <b/>
      <sz val="16"/>
      <name val="Arial"/>
      <family val="2"/>
      <charset val="204"/>
    </font>
    <font>
      <sz val="16"/>
      <name val="Arial"/>
      <family val="2"/>
      <charset val="204"/>
    </font>
    <font>
      <b/>
      <sz val="16"/>
      <name val="Arial Cyr"/>
      <charset val="204"/>
    </font>
    <font>
      <sz val="16"/>
      <color rgb="FF0000FF"/>
      <name val="Arial"/>
      <family val="2"/>
      <charset val="204"/>
    </font>
    <font>
      <sz val="18"/>
      <name val="Arial"/>
      <family val="2"/>
      <charset val="204"/>
    </font>
    <font>
      <b/>
      <sz val="18"/>
      <name val="Arial"/>
      <family val="2"/>
      <charset val="204"/>
    </font>
    <font>
      <b/>
      <sz val="14"/>
      <name val="Arial"/>
      <family val="2"/>
      <charset val="204"/>
    </font>
    <font>
      <b/>
      <sz val="13"/>
      <name val="Arial"/>
      <family val="2"/>
      <charset val="204"/>
    </font>
    <font>
      <b/>
      <sz val="18"/>
      <color rgb="FFFF0000"/>
      <name val="Times New Roman"/>
      <family val="1"/>
      <charset val="204"/>
    </font>
  </fonts>
  <fills count="9">
    <fill>
      <patternFill patternType="none"/>
    </fill>
    <fill>
      <patternFill patternType="gray125"/>
    </fill>
    <fill>
      <patternFill patternType="solid">
        <fgColor rgb="FFFFFFCC"/>
        <bgColor indexed="64"/>
      </patternFill>
    </fill>
    <fill>
      <patternFill patternType="solid">
        <fgColor indexed="42"/>
        <bgColor indexed="64"/>
      </patternFill>
    </fill>
    <fill>
      <patternFill patternType="solid">
        <fgColor rgb="FFFFFF99"/>
        <bgColor indexed="64"/>
      </patternFill>
    </fill>
    <fill>
      <patternFill patternType="solid">
        <fgColor rgb="FFCCFFCC"/>
        <bgColor indexed="64"/>
      </patternFill>
    </fill>
    <fill>
      <patternFill patternType="lightHorizontal"/>
    </fill>
    <fill>
      <patternFill patternType="solid">
        <fgColor indexed="65"/>
        <bgColor indexed="64"/>
      </patternFill>
    </fill>
    <fill>
      <patternFill patternType="solid">
        <fgColor rgb="FFBBE3C2"/>
        <bgColor indexed="64"/>
      </patternFill>
    </fill>
  </fills>
  <borders count="35">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top/>
      <bottom style="medium">
        <color indexed="64"/>
      </bottom>
      <diagonal/>
    </border>
    <border>
      <left/>
      <right style="medium">
        <color indexed="64"/>
      </right>
      <top/>
      <bottom/>
      <diagonal/>
    </border>
    <border>
      <left/>
      <right style="thin">
        <color indexed="64"/>
      </right>
      <top style="medium">
        <color indexed="64"/>
      </top>
      <bottom/>
      <diagonal/>
    </border>
    <border>
      <left style="thin">
        <color indexed="64"/>
      </left>
      <right/>
      <top style="medium">
        <color indexed="64"/>
      </top>
      <bottom/>
      <diagonal/>
    </border>
    <border>
      <left style="thin">
        <color indexed="64"/>
      </left>
      <right/>
      <top style="thin">
        <color indexed="64"/>
      </top>
      <bottom/>
      <diagonal/>
    </border>
    <border>
      <left/>
      <right style="medium">
        <color indexed="64"/>
      </right>
      <top style="thin">
        <color indexed="64"/>
      </top>
      <bottom/>
      <diagonal/>
    </border>
    <border>
      <left style="medium">
        <color indexed="64"/>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medium">
        <color indexed="64"/>
      </left>
      <right/>
      <top style="thin">
        <color indexed="64"/>
      </top>
      <bottom/>
      <diagonal/>
    </border>
    <border>
      <left/>
      <right style="thin">
        <color indexed="64"/>
      </right>
      <top style="thin">
        <color indexed="64"/>
      </top>
      <bottom/>
      <diagonal/>
    </border>
    <border>
      <left/>
      <right/>
      <top style="thin">
        <color indexed="64"/>
      </top>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style="thin">
        <color indexed="64"/>
      </top>
      <bottom style="medium">
        <color indexed="64"/>
      </bottom>
      <diagonal/>
    </border>
  </borders>
  <cellStyleXfs count="6">
    <xf numFmtId="0" fontId="0" fillId="0" borderId="0"/>
    <xf numFmtId="0" fontId="1" fillId="0" borderId="0"/>
    <xf numFmtId="0" fontId="1" fillId="0" borderId="0"/>
    <xf numFmtId="0" fontId="1" fillId="0" borderId="0"/>
    <xf numFmtId="0" fontId="1" fillId="0" borderId="0"/>
    <xf numFmtId="0" fontId="1" fillId="0" borderId="0"/>
  </cellStyleXfs>
  <cellXfs count="232">
    <xf numFmtId="0" fontId="0" fillId="0" borderId="0" xfId="0"/>
    <xf numFmtId="0" fontId="1" fillId="0" borderId="0" xfId="1" applyAlignment="1" applyProtection="1">
      <alignment vertical="center"/>
    </xf>
    <xf numFmtId="0" fontId="3" fillId="0" borderId="0" xfId="1" applyFont="1" applyAlignment="1" applyProtection="1">
      <alignment vertical="center"/>
    </xf>
    <xf numFmtId="0" fontId="4" fillId="0" borderId="4" xfId="2" applyFont="1" applyBorder="1" applyAlignment="1" applyProtection="1">
      <alignment horizontal="centerContinuous" vertical="center"/>
    </xf>
    <xf numFmtId="0" fontId="5" fillId="0" borderId="0" xfId="2" applyFont="1" applyBorder="1" applyAlignment="1" applyProtection="1">
      <alignment horizontal="centerContinuous" vertical="center"/>
    </xf>
    <xf numFmtId="0" fontId="5" fillId="0" borderId="5" xfId="2" applyFont="1" applyBorder="1" applyAlignment="1" applyProtection="1">
      <alignment horizontal="centerContinuous" vertical="center"/>
    </xf>
    <xf numFmtId="0" fontId="6" fillId="0" borderId="0" xfId="1" applyFont="1" applyBorder="1" applyAlignment="1" applyProtection="1">
      <alignment vertical="center"/>
    </xf>
    <xf numFmtId="0" fontId="1" fillId="0" borderId="6" xfId="1" applyBorder="1" applyAlignment="1" applyProtection="1">
      <alignment vertical="center"/>
    </xf>
    <xf numFmtId="0" fontId="1" fillId="0" borderId="4" xfId="1" applyBorder="1" applyAlignment="1" applyProtection="1">
      <alignment vertical="center"/>
    </xf>
    <xf numFmtId="0" fontId="1" fillId="0" borderId="0" xfId="1" applyBorder="1" applyAlignment="1" applyProtection="1">
      <alignment vertical="center"/>
    </xf>
    <xf numFmtId="0" fontId="7" fillId="0" borderId="4" xfId="2" applyFont="1" applyBorder="1" applyAlignment="1" applyProtection="1">
      <alignment vertical="center"/>
    </xf>
    <xf numFmtId="0" fontId="7" fillId="0" borderId="0" xfId="2" applyFont="1" applyBorder="1" applyAlignment="1" applyProtection="1">
      <alignment vertical="center"/>
    </xf>
    <xf numFmtId="22" fontId="11" fillId="0" borderId="0" xfId="2" applyNumberFormat="1" applyFont="1" applyBorder="1" applyAlignment="1" applyProtection="1">
      <alignment horizontal="center" vertical="center"/>
    </xf>
    <xf numFmtId="0" fontId="12" fillId="0" borderId="0" xfId="1" applyFont="1" applyBorder="1" applyAlignment="1" applyProtection="1">
      <alignment vertical="center"/>
    </xf>
    <xf numFmtId="0" fontId="11" fillId="0" borderId="0" xfId="2" applyFont="1" applyFill="1" applyBorder="1" applyAlignment="1" applyProtection="1">
      <alignment horizontal="center" vertical="center"/>
    </xf>
    <xf numFmtId="0" fontId="13" fillId="0" borderId="0" xfId="2" applyFont="1" applyBorder="1" applyAlignment="1" applyProtection="1">
      <alignment vertical="center"/>
    </xf>
    <xf numFmtId="0" fontId="14" fillId="0" borderId="9" xfId="2" applyFont="1" applyBorder="1" applyAlignment="1" applyProtection="1">
      <alignment horizontal="left" vertical="center"/>
    </xf>
    <xf numFmtId="0" fontId="14" fillId="0" borderId="18" xfId="2" applyFont="1" applyBorder="1" applyAlignment="1" applyProtection="1">
      <alignment horizontal="left" vertical="center"/>
    </xf>
    <xf numFmtId="0" fontId="7" fillId="0" borderId="17" xfId="2" applyFont="1" applyBorder="1" applyAlignment="1" applyProtection="1">
      <alignment horizontal="center" vertical="center"/>
    </xf>
    <xf numFmtId="3" fontId="11" fillId="2" borderId="23" xfId="2" applyNumberFormat="1" applyFont="1" applyFill="1" applyBorder="1" applyAlignment="1" applyProtection="1">
      <alignment horizontal="center" vertical="center"/>
      <protection locked="0"/>
    </xf>
    <xf numFmtId="0" fontId="7" fillId="0" borderId="23" xfId="2" applyFont="1" applyBorder="1" applyAlignment="1" applyProtection="1">
      <alignment horizontal="center" vertical="center"/>
    </xf>
    <xf numFmtId="0" fontId="1" fillId="0" borderId="24" xfId="1" applyBorder="1" applyAlignment="1" applyProtection="1">
      <alignment vertical="center"/>
    </xf>
    <xf numFmtId="0" fontId="7" fillId="0" borderId="25" xfId="2" applyFont="1" applyBorder="1" applyAlignment="1" applyProtection="1">
      <alignment horizontal="center" vertical="center"/>
    </xf>
    <xf numFmtId="3" fontId="11" fillId="2" borderId="26" xfId="2" applyNumberFormat="1" applyFont="1" applyFill="1" applyBorder="1" applyAlignment="1" applyProtection="1">
      <alignment horizontal="center" vertical="center"/>
      <protection locked="0"/>
    </xf>
    <xf numFmtId="0" fontId="7" fillId="0" borderId="26" xfId="2" applyFont="1" applyBorder="1" applyAlignment="1" applyProtection="1">
      <alignment horizontal="center" vertical="center"/>
    </xf>
    <xf numFmtId="0" fontId="16" fillId="0" borderId="4" xfId="3" applyFont="1" applyBorder="1" applyAlignment="1" applyProtection="1">
      <alignment horizontal="left" vertical="center"/>
    </xf>
    <xf numFmtId="0" fontId="7" fillId="0" borderId="0" xfId="3" applyFont="1" applyBorder="1" applyAlignment="1" applyProtection="1">
      <alignment vertical="center"/>
    </xf>
    <xf numFmtId="0" fontId="17" fillId="3" borderId="27" xfId="3" applyFont="1" applyFill="1" applyBorder="1" applyAlignment="1" applyProtection="1">
      <alignment horizontal="center" vertical="center"/>
      <protection locked="0"/>
    </xf>
    <xf numFmtId="0" fontId="17" fillId="3" borderId="28" xfId="3" applyFont="1" applyFill="1" applyBorder="1" applyAlignment="1" applyProtection="1">
      <alignment horizontal="center" vertical="center"/>
      <protection locked="0"/>
    </xf>
    <xf numFmtId="0" fontId="17" fillId="3" borderId="29" xfId="3" applyFont="1" applyFill="1" applyBorder="1" applyAlignment="1" applyProtection="1">
      <alignment horizontal="center" vertical="center"/>
      <protection locked="0"/>
    </xf>
    <xf numFmtId="0" fontId="14" fillId="0" borderId="24" xfId="2" applyFont="1" applyBorder="1" applyAlignment="1" applyProtection="1">
      <alignment horizontal="left" vertical="center"/>
    </xf>
    <xf numFmtId="0" fontId="7" fillId="0" borderId="0" xfId="2" applyFont="1" applyBorder="1" applyAlignment="1" applyProtection="1">
      <alignment horizontal="left" vertical="center"/>
    </xf>
    <xf numFmtId="0" fontId="7" fillId="0" borderId="0" xfId="1" applyFont="1" applyBorder="1" applyAlignment="1" applyProtection="1">
      <alignment vertical="center"/>
    </xf>
    <xf numFmtId="0" fontId="1" fillId="0" borderId="13" xfId="1" applyBorder="1" applyAlignment="1" applyProtection="1">
      <alignment vertical="center"/>
    </xf>
    <xf numFmtId="0" fontId="7" fillId="0" borderId="14" xfId="2" applyFont="1" applyBorder="1" applyAlignment="1" applyProtection="1">
      <alignment vertical="center"/>
    </xf>
    <xf numFmtId="0" fontId="7" fillId="0" borderId="14" xfId="2" applyFont="1" applyBorder="1" applyAlignment="1" applyProtection="1">
      <alignment horizontal="right" vertical="center"/>
    </xf>
    <xf numFmtId="0" fontId="7" fillId="0" borderId="12" xfId="2" applyFont="1" applyBorder="1" applyAlignment="1" applyProtection="1">
      <alignment horizontal="center" vertical="center"/>
    </xf>
    <xf numFmtId="164" fontId="11" fillId="2" borderId="30" xfId="2" applyNumberFormat="1" applyFont="1" applyFill="1" applyBorder="1" applyAlignment="1" applyProtection="1">
      <alignment horizontal="center" vertical="center"/>
      <protection locked="0"/>
    </xf>
    <xf numFmtId="0" fontId="7" fillId="0" borderId="30" xfId="2" applyFont="1" applyBorder="1" applyAlignment="1" applyProtection="1">
      <alignment horizontal="center" vertical="center"/>
    </xf>
    <xf numFmtId="0" fontId="14" fillId="0" borderId="0" xfId="2" applyFont="1" applyBorder="1" applyAlignment="1" applyProtection="1">
      <alignment horizontal="left" vertical="center"/>
    </xf>
    <xf numFmtId="0" fontId="18" fillId="0" borderId="25" xfId="2" applyFont="1" applyBorder="1" applyAlignment="1" applyProtection="1">
      <alignment horizontal="center" vertical="center"/>
    </xf>
    <xf numFmtId="164" fontId="11" fillId="2" borderId="26" xfId="2" applyNumberFormat="1" applyFont="1" applyFill="1" applyBorder="1" applyAlignment="1" applyProtection="1">
      <alignment horizontal="center" vertical="center"/>
      <protection locked="0"/>
    </xf>
    <xf numFmtId="0" fontId="7" fillId="0" borderId="24" xfId="2" applyFont="1" applyBorder="1" applyAlignment="1" applyProtection="1">
      <alignment horizontal="left" vertical="center"/>
    </xf>
    <xf numFmtId="0" fontId="7" fillId="0" borderId="0" xfId="2" applyFont="1" applyBorder="1" applyAlignment="1" applyProtection="1">
      <alignment horizontal="right" vertical="center"/>
    </xf>
    <xf numFmtId="164" fontId="11" fillId="2" borderId="26" xfId="2" applyNumberFormat="1" applyFont="1" applyFill="1" applyBorder="1" applyAlignment="1" applyProtection="1">
      <alignment horizontal="center" vertical="center"/>
    </xf>
    <xf numFmtId="0" fontId="7" fillId="0" borderId="13" xfId="2" applyFont="1" applyBorder="1" applyAlignment="1" applyProtection="1">
      <alignment horizontal="left" vertical="center"/>
    </xf>
    <xf numFmtId="0" fontId="19" fillId="0" borderId="0" xfId="2" applyFont="1" applyBorder="1" applyAlignment="1" applyProtection="1">
      <alignment vertical="center"/>
    </xf>
    <xf numFmtId="0" fontId="14" fillId="0" borderId="4" xfId="1" applyFont="1" applyBorder="1" applyAlignment="1" applyProtection="1">
      <alignment vertical="center"/>
    </xf>
    <xf numFmtId="0" fontId="7" fillId="0" borderId="0" xfId="2" applyFont="1" applyFill="1" applyBorder="1" applyAlignment="1" applyProtection="1">
      <alignment vertical="center"/>
    </xf>
    <xf numFmtId="3" fontId="20" fillId="2" borderId="30" xfId="2" applyNumberFormat="1" applyFont="1" applyFill="1" applyBorder="1" applyAlignment="1" applyProtection="1">
      <alignment horizontal="center" vertical="center"/>
      <protection locked="0"/>
    </xf>
    <xf numFmtId="0" fontId="21" fillId="0" borderId="31" xfId="2" applyFont="1" applyBorder="1" applyAlignment="1" applyProtection="1">
      <alignment vertical="center"/>
    </xf>
    <xf numFmtId="2" fontId="22" fillId="4" borderId="32" xfId="2" applyNumberFormat="1" applyFont="1" applyFill="1" applyBorder="1" applyAlignment="1" applyProtection="1">
      <alignment horizontal="center" vertical="center"/>
    </xf>
    <xf numFmtId="0" fontId="21" fillId="0" borderId="4" xfId="2" applyFont="1" applyBorder="1" applyAlignment="1" applyProtection="1">
      <alignment vertical="center"/>
    </xf>
    <xf numFmtId="165" fontId="22" fillId="4" borderId="32" xfId="2" applyNumberFormat="1" applyFont="1" applyFill="1" applyBorder="1" applyAlignment="1" applyProtection="1">
      <alignment horizontal="center" vertical="center"/>
    </xf>
    <xf numFmtId="0" fontId="23" fillId="0" borderId="0" xfId="1" applyFont="1" applyBorder="1" applyAlignment="1" applyProtection="1">
      <alignment vertical="center"/>
    </xf>
    <xf numFmtId="0" fontId="21" fillId="0" borderId="4" xfId="1" applyFont="1" applyBorder="1" applyAlignment="1" applyProtection="1">
      <alignment vertical="center"/>
    </xf>
    <xf numFmtId="1" fontId="22" fillId="4" borderId="32" xfId="2" applyNumberFormat="1" applyFont="1" applyFill="1" applyBorder="1" applyAlignment="1" applyProtection="1">
      <alignment horizontal="center" vertical="center"/>
    </xf>
    <xf numFmtId="0" fontId="24" fillId="0" borderId="4" xfId="2" applyFont="1" applyBorder="1" applyAlignment="1" applyProtection="1">
      <alignment vertical="center"/>
    </xf>
    <xf numFmtId="3" fontId="11" fillId="2" borderId="30" xfId="2" applyNumberFormat="1" applyFont="1" applyFill="1" applyBorder="1" applyAlignment="1" applyProtection="1">
      <alignment horizontal="center" vertical="center"/>
      <protection locked="0"/>
    </xf>
    <xf numFmtId="2" fontId="25" fillId="0" borderId="0" xfId="2" applyNumberFormat="1" applyFont="1" applyBorder="1" applyAlignment="1" applyProtection="1">
      <alignment horizontal="center" vertical="center"/>
    </xf>
    <xf numFmtId="0" fontId="26" fillId="0" borderId="6" xfId="1" applyFont="1" applyBorder="1" applyAlignment="1" applyProtection="1">
      <alignment vertical="center"/>
    </xf>
    <xf numFmtId="0" fontId="26" fillId="0" borderId="0" xfId="1" applyFont="1" applyAlignment="1" applyProtection="1">
      <alignment vertical="center"/>
    </xf>
    <xf numFmtId="0" fontId="14" fillId="0" borderId="4" xfId="2" applyFont="1" applyBorder="1" applyAlignment="1" applyProtection="1">
      <alignment vertical="center"/>
    </xf>
    <xf numFmtId="0" fontId="27" fillId="0" borderId="0" xfId="2" applyFont="1" applyBorder="1" applyAlignment="1" applyProtection="1">
      <alignment vertical="center"/>
    </xf>
    <xf numFmtId="0" fontId="21" fillId="0" borderId="0" xfId="2" applyFont="1" applyBorder="1" applyAlignment="1" applyProtection="1">
      <alignment vertical="center"/>
    </xf>
    <xf numFmtId="0" fontId="14" fillId="0" borderId="27" xfId="2" applyFont="1" applyBorder="1" applyAlignment="1" applyProtection="1">
      <alignment horizontal="left" vertical="center"/>
    </xf>
    <xf numFmtId="0" fontId="7" fillId="0" borderId="28" xfId="2" applyFont="1" applyBorder="1" applyAlignment="1" applyProtection="1">
      <alignment horizontal="right" vertical="center"/>
    </xf>
    <xf numFmtId="0" fontId="7" fillId="0" borderId="28" xfId="2" applyFont="1" applyBorder="1" applyAlignment="1" applyProtection="1">
      <alignment horizontal="center" vertical="center"/>
    </xf>
    <xf numFmtId="3" fontId="11" fillId="2" borderId="32" xfId="2" applyNumberFormat="1" applyFont="1" applyFill="1" applyBorder="1" applyAlignment="1" applyProtection="1">
      <alignment horizontal="center" vertical="center"/>
      <protection locked="0"/>
    </xf>
    <xf numFmtId="0" fontId="7" fillId="0" borderId="29" xfId="2" applyFont="1" applyBorder="1" applyAlignment="1" applyProtection="1">
      <alignment horizontal="center" vertical="center"/>
    </xf>
    <xf numFmtId="0" fontId="21" fillId="0" borderId="0" xfId="1" applyFont="1" applyBorder="1" applyAlignment="1" applyProtection="1">
      <alignment vertical="center"/>
    </xf>
    <xf numFmtId="2" fontId="7" fillId="0" borderId="0" xfId="2" applyNumberFormat="1" applyFont="1" applyBorder="1" applyAlignment="1" applyProtection="1">
      <alignment vertical="center"/>
    </xf>
    <xf numFmtId="0" fontId="24" fillId="0" borderId="4" xfId="1" applyFont="1" applyBorder="1" applyAlignment="1" applyProtection="1">
      <alignment vertical="center"/>
    </xf>
    <xf numFmtId="0" fontId="14" fillId="0" borderId="9" xfId="2" applyFont="1" applyBorder="1" applyAlignment="1" applyProtection="1">
      <alignment vertical="center"/>
    </xf>
    <xf numFmtId="0" fontId="7" fillId="0" borderId="18" xfId="2" applyFont="1" applyBorder="1" applyAlignment="1" applyProtection="1">
      <alignment vertical="center"/>
    </xf>
    <xf numFmtId="0" fontId="10" fillId="0" borderId="13" xfId="2" applyFont="1" applyBorder="1" applyAlignment="1" applyProtection="1">
      <alignment vertical="center"/>
    </xf>
    <xf numFmtId="0" fontId="7" fillId="0" borderId="14" xfId="2" applyFont="1" applyBorder="1" applyAlignment="1" applyProtection="1">
      <alignment horizontal="center" vertical="center"/>
    </xf>
    <xf numFmtId="0" fontId="14" fillId="0" borderId="9" xfId="2" applyFont="1" applyFill="1" applyBorder="1" applyAlignment="1" applyProtection="1">
      <alignment vertical="center"/>
    </xf>
    <xf numFmtId="0" fontId="7" fillId="0" borderId="18" xfId="2" applyFont="1" applyFill="1" applyBorder="1" applyAlignment="1" applyProtection="1">
      <alignment vertical="center"/>
    </xf>
    <xf numFmtId="165" fontId="25" fillId="0" borderId="0" xfId="2" applyNumberFormat="1" applyFont="1" applyBorder="1" applyAlignment="1" applyProtection="1">
      <alignment horizontal="center" vertical="center"/>
    </xf>
    <xf numFmtId="0" fontId="10" fillId="0" borderId="13" xfId="2" applyFont="1" applyFill="1" applyBorder="1" applyAlignment="1" applyProtection="1">
      <alignment vertical="center"/>
    </xf>
    <xf numFmtId="0" fontId="7" fillId="0" borderId="14" xfId="2" applyFont="1" applyFill="1" applyBorder="1" applyAlignment="1" applyProtection="1">
      <alignment vertical="center"/>
    </xf>
    <xf numFmtId="0" fontId="7" fillId="0" borderId="14" xfId="2" applyFont="1" applyFill="1" applyBorder="1" applyAlignment="1" applyProtection="1">
      <alignment horizontal="center" vertical="center"/>
    </xf>
    <xf numFmtId="0" fontId="27" fillId="0" borderId="0" xfId="2" applyFont="1" applyFill="1" applyBorder="1" applyAlignment="1" applyProtection="1">
      <alignment vertical="center"/>
    </xf>
    <xf numFmtId="0" fontId="14" fillId="0" borderId="31" xfId="2" applyFont="1" applyBorder="1" applyAlignment="1" applyProtection="1">
      <alignment vertical="center"/>
    </xf>
    <xf numFmtId="0" fontId="7" fillId="0" borderId="13" xfId="2" applyFont="1" applyBorder="1" applyAlignment="1" applyProtection="1">
      <alignment vertical="center"/>
    </xf>
    <xf numFmtId="0" fontId="21" fillId="0" borderId="0" xfId="2" applyFont="1" applyFill="1" applyBorder="1" applyAlignment="1" applyProtection="1">
      <alignment vertical="center"/>
    </xf>
    <xf numFmtId="0" fontId="14" fillId="0" borderId="0" xfId="2" applyFont="1" applyBorder="1" applyAlignment="1" applyProtection="1">
      <alignment horizontal="center" vertical="center"/>
    </xf>
    <xf numFmtId="0" fontId="21" fillId="0" borderId="0" xfId="1" applyFont="1" applyFill="1" applyBorder="1" applyAlignment="1" applyProtection="1">
      <alignment vertical="center"/>
    </xf>
    <xf numFmtId="0" fontId="14" fillId="0" borderId="31" xfId="2" applyFont="1" applyFill="1" applyBorder="1" applyAlignment="1" applyProtection="1">
      <alignment vertical="center"/>
    </xf>
    <xf numFmtId="0" fontId="7" fillId="0" borderId="13" xfId="2" applyFont="1" applyFill="1" applyBorder="1" applyAlignment="1" applyProtection="1">
      <alignment vertical="center"/>
    </xf>
    <xf numFmtId="0" fontId="30" fillId="0" borderId="4" xfId="2" applyFont="1" applyBorder="1" applyAlignment="1" applyProtection="1">
      <alignment vertical="center"/>
    </xf>
    <xf numFmtId="165" fontId="28" fillId="4" borderId="32" xfId="2" applyNumberFormat="1" applyFont="1" applyFill="1" applyBorder="1" applyAlignment="1" applyProtection="1">
      <alignment horizontal="center" vertical="center"/>
    </xf>
    <xf numFmtId="0" fontId="31" fillId="0" borderId="24" xfId="2" applyFont="1" applyBorder="1" applyAlignment="1" applyProtection="1">
      <alignment vertical="center"/>
    </xf>
    <xf numFmtId="0" fontId="31" fillId="0" borderId="0" xfId="2" applyFont="1" applyBorder="1" applyAlignment="1" applyProtection="1">
      <alignment vertical="center"/>
    </xf>
    <xf numFmtId="0" fontId="31" fillId="0" borderId="25" xfId="2" applyFont="1" applyBorder="1" applyAlignment="1" applyProtection="1">
      <alignment horizontal="center" vertical="center"/>
    </xf>
    <xf numFmtId="0" fontId="32" fillId="0" borderId="13" xfId="2" applyFont="1" applyBorder="1" applyAlignment="1" applyProtection="1">
      <alignment vertical="center"/>
    </xf>
    <xf numFmtId="0" fontId="27" fillId="0" borderId="4" xfId="2" applyFont="1" applyBorder="1" applyAlignment="1" applyProtection="1">
      <alignment vertical="center"/>
    </xf>
    <xf numFmtId="0" fontId="25" fillId="0" borderId="0" xfId="2" applyFont="1" applyFill="1" applyBorder="1" applyAlignment="1" applyProtection="1">
      <alignment horizontal="center" vertical="center"/>
    </xf>
    <xf numFmtId="0" fontId="31" fillId="0" borderId="0" xfId="2" applyFont="1" applyFill="1" applyBorder="1" applyAlignment="1" applyProtection="1">
      <alignment vertical="center"/>
    </xf>
    <xf numFmtId="1" fontId="28" fillId="4" borderId="32" xfId="2" applyNumberFormat="1" applyFont="1" applyFill="1" applyBorder="1" applyAlignment="1" applyProtection="1">
      <alignment horizontal="center" vertical="center"/>
    </xf>
    <xf numFmtId="0" fontId="29" fillId="0" borderId="32" xfId="2" applyFont="1" applyFill="1" applyBorder="1" applyAlignment="1" applyProtection="1">
      <alignment horizontal="center" vertical="center"/>
    </xf>
    <xf numFmtId="0" fontId="34" fillId="0" borderId="0" xfId="1" applyFont="1" applyBorder="1" applyAlignment="1" applyProtection="1">
      <alignment vertical="center"/>
    </xf>
    <xf numFmtId="0" fontId="7" fillId="0" borderId="4" xfId="2" applyFont="1" applyBorder="1" applyAlignment="1" applyProtection="1">
      <alignment horizontal="right" vertical="center"/>
    </xf>
    <xf numFmtId="3" fontId="11" fillId="5" borderId="32" xfId="2" applyNumberFormat="1" applyFont="1" applyFill="1" applyBorder="1" applyAlignment="1" applyProtection="1">
      <alignment horizontal="center" vertical="center"/>
      <protection locked="0"/>
    </xf>
    <xf numFmtId="0" fontId="7" fillId="6" borderId="0" xfId="2" applyFont="1" applyFill="1" applyBorder="1" applyAlignment="1" applyProtection="1">
      <alignment vertical="center"/>
    </xf>
    <xf numFmtId="0" fontId="1" fillId="6" borderId="0" xfId="1" applyFill="1" applyBorder="1" applyAlignment="1" applyProtection="1">
      <alignment vertical="center"/>
    </xf>
    <xf numFmtId="0" fontId="10" fillId="0" borderId="4" xfId="2" applyFont="1" applyBorder="1" applyAlignment="1" applyProtection="1">
      <alignment vertical="center"/>
    </xf>
    <xf numFmtId="0" fontId="35" fillId="0" borderId="0" xfId="1" applyFont="1" applyAlignment="1" applyProtection="1">
      <alignment horizontal="right" vertical="center"/>
    </xf>
    <xf numFmtId="0" fontId="36" fillId="0" borderId="0" xfId="1" applyFont="1" applyAlignment="1" applyProtection="1">
      <alignment horizontal="center" vertical="center"/>
    </xf>
    <xf numFmtId="0" fontId="36" fillId="0" borderId="0" xfId="1" applyFont="1" applyAlignment="1" applyProtection="1">
      <alignment horizontal="left" vertical="center"/>
    </xf>
    <xf numFmtId="0" fontId="1" fillId="0" borderId="0" xfId="1" applyFont="1" applyAlignment="1" applyProtection="1">
      <alignment vertical="center"/>
    </xf>
    <xf numFmtId="0" fontId="7" fillId="6" borderId="0" xfId="1" applyFont="1" applyFill="1" applyBorder="1" applyAlignment="1" applyProtection="1">
      <alignment vertical="center"/>
    </xf>
    <xf numFmtId="1" fontId="36" fillId="0" borderId="0" xfId="1" applyNumberFormat="1" applyFont="1" applyAlignment="1" applyProtection="1">
      <alignment horizontal="center" vertical="center"/>
    </xf>
    <xf numFmtId="164" fontId="36" fillId="0" borderId="0" xfId="1" applyNumberFormat="1" applyFont="1" applyAlignment="1" applyProtection="1">
      <alignment horizontal="center" vertical="center"/>
    </xf>
    <xf numFmtId="9" fontId="11" fillId="5" borderId="32" xfId="2" applyNumberFormat="1" applyFont="1" applyFill="1" applyBorder="1" applyAlignment="1" applyProtection="1">
      <alignment horizontal="center" vertical="center"/>
      <protection locked="0"/>
    </xf>
    <xf numFmtId="3" fontId="36" fillId="0" borderId="0" xfId="1" applyNumberFormat="1" applyFont="1" applyAlignment="1" applyProtection="1">
      <alignment horizontal="center" vertical="center"/>
    </xf>
    <xf numFmtId="0" fontId="36" fillId="0" borderId="0" xfId="1" applyFont="1" applyAlignment="1" applyProtection="1">
      <alignment vertical="center"/>
    </xf>
    <xf numFmtId="0" fontId="39" fillId="0" borderId="0" xfId="1" applyFont="1" applyAlignment="1" applyProtection="1">
      <alignment horizontal="center" vertical="center"/>
    </xf>
    <xf numFmtId="3" fontId="40" fillId="0" borderId="0" xfId="1" applyNumberFormat="1" applyFont="1" applyAlignment="1" applyProtection="1">
      <alignment horizontal="center" vertical="center"/>
    </xf>
    <xf numFmtId="164" fontId="36" fillId="0" borderId="0" xfId="1" applyNumberFormat="1" applyFont="1" applyAlignment="1" applyProtection="1">
      <alignment horizontal="left" vertical="center"/>
    </xf>
    <xf numFmtId="164" fontId="40" fillId="0" borderId="0" xfId="1" applyNumberFormat="1" applyFont="1" applyAlignment="1" applyProtection="1">
      <alignment horizontal="center" vertical="center"/>
    </xf>
    <xf numFmtId="0" fontId="14" fillId="0" borderId="4" xfId="2" applyFont="1" applyBorder="1" applyAlignment="1" applyProtection="1">
      <alignment horizontal="right" vertical="center"/>
    </xf>
    <xf numFmtId="0" fontId="7" fillId="0" borderId="24" xfId="2" applyFont="1" applyBorder="1" applyAlignment="1" applyProtection="1">
      <alignment vertical="center"/>
    </xf>
    <xf numFmtId="0" fontId="7" fillId="7" borderId="0" xfId="2" applyFont="1" applyFill="1" applyBorder="1" applyAlignment="1" applyProtection="1">
      <alignment vertical="center"/>
    </xf>
    <xf numFmtId="0" fontId="14" fillId="0" borderId="0" xfId="2" applyFont="1" applyBorder="1" applyAlignment="1" applyProtection="1">
      <alignment vertical="center"/>
    </xf>
    <xf numFmtId="0" fontId="14" fillId="0" borderId="18" xfId="2" applyFont="1" applyBorder="1" applyAlignment="1" applyProtection="1">
      <alignment vertical="center"/>
    </xf>
    <xf numFmtId="165" fontId="23" fillId="0" borderId="0" xfId="1" applyNumberFormat="1" applyFont="1" applyBorder="1" applyAlignment="1" applyProtection="1">
      <alignment horizontal="center" vertical="center"/>
    </xf>
    <xf numFmtId="2" fontId="42" fillId="0" borderId="13" xfId="2" applyNumberFormat="1" applyFont="1" applyBorder="1" applyAlignment="1" applyProtection="1">
      <alignment vertical="center"/>
    </xf>
    <xf numFmtId="2" fontId="42" fillId="0" borderId="14" xfId="2" applyNumberFormat="1" applyFont="1" applyBorder="1" applyAlignment="1" applyProtection="1">
      <alignment horizontal="left" vertical="center"/>
    </xf>
    <xf numFmtId="0" fontId="10" fillId="0" borderId="19" xfId="2" applyFont="1" applyBorder="1" applyAlignment="1" applyProtection="1">
      <alignment horizontal="left" vertical="center"/>
    </xf>
    <xf numFmtId="0" fontId="5" fillId="0" borderId="5" xfId="2" applyFont="1" applyBorder="1" applyAlignment="1" applyProtection="1">
      <alignment horizontal="center" vertical="center"/>
    </xf>
    <xf numFmtId="0" fontId="7" fillId="0" borderId="5" xfId="1" applyFont="1" applyBorder="1" applyAlignment="1" applyProtection="1">
      <alignment vertical="center"/>
    </xf>
    <xf numFmtId="0" fontId="7" fillId="0" borderId="5" xfId="2" applyFont="1" applyBorder="1" applyAlignment="1" applyProtection="1">
      <alignment vertical="center"/>
    </xf>
    <xf numFmtId="0" fontId="1" fillId="0" borderId="5" xfId="1" applyBorder="1" applyAlignment="1" applyProtection="1">
      <alignment vertical="center"/>
    </xf>
    <xf numFmtId="0" fontId="1" fillId="0" borderId="22" xfId="1" applyBorder="1" applyAlignment="1" applyProtection="1">
      <alignment vertical="center"/>
    </xf>
    <xf numFmtId="0" fontId="43" fillId="0" borderId="0" xfId="1" applyFont="1" applyBorder="1" applyAlignment="1" applyProtection="1">
      <alignment horizontal="left" vertical="center"/>
    </xf>
    <xf numFmtId="0" fontId="1" fillId="0" borderId="0" xfId="1" applyAlignment="1" applyProtection="1">
      <alignment vertical="center"/>
      <protection locked="0"/>
    </xf>
    <xf numFmtId="0" fontId="44" fillId="0" borderId="0" xfId="2" applyFont="1" applyFill="1" applyAlignment="1" applyProtection="1">
      <alignment horizontal="center" vertical="center"/>
      <protection locked="0"/>
    </xf>
    <xf numFmtId="0" fontId="45" fillId="0" borderId="0" xfId="2" applyFont="1" applyFill="1" applyAlignment="1" applyProtection="1">
      <alignment horizontal="center" vertical="center"/>
      <protection locked="0"/>
    </xf>
    <xf numFmtId="0" fontId="44" fillId="0" borderId="33" xfId="2" applyFont="1" applyFill="1" applyBorder="1" applyAlignment="1" applyProtection="1">
      <alignment horizontal="center" vertical="center"/>
      <protection locked="0"/>
    </xf>
    <xf numFmtId="0" fontId="1" fillId="0" borderId="0" xfId="1" applyFont="1" applyAlignment="1" applyProtection="1">
      <alignment vertical="center"/>
      <protection locked="0"/>
    </xf>
    <xf numFmtId="1" fontId="22" fillId="4" borderId="27" xfId="2" applyNumberFormat="1" applyFont="1" applyFill="1" applyBorder="1" applyAlignment="1" applyProtection="1">
      <alignment horizontal="center" vertical="center"/>
    </xf>
    <xf numFmtId="166" fontId="46" fillId="4" borderId="34" xfId="2" applyNumberFormat="1" applyFont="1" applyFill="1" applyBorder="1" applyAlignment="1" applyProtection="1">
      <alignment horizontal="center" vertical="center"/>
    </xf>
    <xf numFmtId="0" fontId="1" fillId="0" borderId="0" xfId="1" applyAlignment="1" applyProtection="1">
      <alignment vertical="center" wrapText="1"/>
      <protection locked="0"/>
    </xf>
    <xf numFmtId="166" fontId="44" fillId="4" borderId="32" xfId="2" applyNumberFormat="1" applyFont="1" applyFill="1" applyBorder="1" applyAlignment="1" applyProtection="1">
      <alignment horizontal="center" vertical="center" wrapText="1"/>
      <protection locked="0"/>
    </xf>
    <xf numFmtId="0" fontId="45" fillId="0" borderId="0" xfId="2" applyFont="1" applyAlignment="1" applyProtection="1">
      <alignment vertical="center" wrapText="1"/>
      <protection locked="0"/>
    </xf>
    <xf numFmtId="1" fontId="44" fillId="4" borderId="32" xfId="2" applyNumberFormat="1" applyFont="1" applyFill="1" applyBorder="1" applyAlignment="1" applyProtection="1">
      <alignment horizontal="center" vertical="center" wrapText="1"/>
      <protection locked="0"/>
    </xf>
    <xf numFmtId="0" fontId="1" fillId="0" borderId="0" xfId="1" applyFont="1" applyAlignment="1" applyProtection="1">
      <alignment vertical="center" wrapText="1"/>
      <protection locked="0"/>
    </xf>
    <xf numFmtId="0" fontId="43" fillId="0" borderId="0" xfId="4" applyFont="1" applyAlignment="1" applyProtection="1">
      <alignment vertical="center" wrapText="1"/>
      <protection locked="0"/>
    </xf>
    <xf numFmtId="0" fontId="1" fillId="0" borderId="0" xfId="5" applyAlignment="1" applyProtection="1">
      <alignment vertical="center" wrapText="1"/>
      <protection locked="0"/>
    </xf>
    <xf numFmtId="0" fontId="48" fillId="0" borderId="0" xfId="1" applyFont="1" applyAlignment="1" applyProtection="1">
      <alignment wrapText="1"/>
      <protection locked="0"/>
    </xf>
    <xf numFmtId="0" fontId="49" fillId="0" borderId="14" xfId="4" applyFont="1" applyBorder="1" applyAlignment="1" applyProtection="1">
      <alignment vertical="center"/>
      <protection locked="0"/>
    </xf>
    <xf numFmtId="0" fontId="50" fillId="0" borderId="14" xfId="4" applyFont="1" applyBorder="1" applyAlignment="1" applyProtection="1">
      <alignment vertical="center"/>
      <protection locked="0"/>
    </xf>
    <xf numFmtId="0" fontId="49" fillId="0" borderId="0" xfId="4" applyFont="1" applyAlignment="1" applyProtection="1">
      <alignment vertical="center"/>
      <protection locked="0"/>
    </xf>
    <xf numFmtId="0" fontId="50" fillId="0" borderId="0" xfId="4" applyFont="1" applyAlignment="1" applyProtection="1">
      <alignment vertical="center"/>
      <protection locked="0"/>
    </xf>
    <xf numFmtId="0" fontId="1" fillId="0" borderId="0" xfId="1" applyAlignment="1" applyProtection="1">
      <alignment vertical="center" wrapText="1"/>
    </xf>
    <xf numFmtId="0" fontId="7" fillId="0" borderId="0" xfId="2" applyFont="1" applyBorder="1" applyAlignment="1" applyProtection="1">
      <alignment horizontal="center" vertical="center"/>
    </xf>
    <xf numFmtId="3" fontId="11" fillId="0" borderId="0" xfId="2" applyNumberFormat="1" applyFont="1" applyFill="1" applyBorder="1" applyAlignment="1" applyProtection="1">
      <alignment horizontal="center" vertical="center"/>
    </xf>
    <xf numFmtId="3" fontId="11" fillId="3" borderId="0" xfId="2" applyNumberFormat="1" applyFont="1" applyFill="1" applyBorder="1" applyAlignment="1" applyProtection="1">
      <alignment horizontal="center" vertical="center"/>
    </xf>
    <xf numFmtId="0" fontId="7" fillId="0" borderId="16" xfId="1" applyFont="1" applyBorder="1" applyAlignment="1" applyProtection="1">
      <alignment horizontal="left" vertical="center"/>
      <protection locked="0"/>
    </xf>
    <xf numFmtId="0" fontId="7" fillId="0" borderId="17" xfId="1" applyFont="1" applyBorder="1" applyAlignment="1" applyProtection="1">
      <alignment horizontal="left" vertical="center"/>
      <protection locked="0"/>
    </xf>
    <xf numFmtId="0" fontId="10" fillId="0" borderId="19" xfId="1" applyFont="1" applyBorder="1" applyAlignment="1" applyProtection="1">
      <alignment horizontal="left" vertical="center"/>
      <protection locked="0"/>
    </xf>
    <xf numFmtId="0" fontId="10" fillId="0" borderId="20" xfId="1" applyFont="1" applyBorder="1" applyAlignment="1" applyProtection="1">
      <alignment horizontal="left" vertical="center"/>
      <protection locked="0"/>
    </xf>
    <xf numFmtId="0" fontId="10" fillId="0" borderId="5" xfId="1" applyFont="1" applyBorder="1" applyAlignment="1" applyProtection="1">
      <alignment horizontal="left" vertical="center"/>
      <protection locked="0"/>
    </xf>
    <xf numFmtId="0" fontId="41" fillId="0" borderId="0" xfId="1" applyFont="1" applyAlignment="1" applyProtection="1">
      <alignment horizontal="center" vertical="center"/>
    </xf>
    <xf numFmtId="0" fontId="2" fillId="0" borderId="1" xfId="2" applyFont="1" applyBorder="1" applyAlignment="1" applyProtection="1">
      <alignment horizontal="center" vertical="center"/>
    </xf>
    <xf numFmtId="0" fontId="2" fillId="0" borderId="2" xfId="2" applyFont="1" applyBorder="1" applyAlignment="1" applyProtection="1">
      <alignment horizontal="center" vertical="center"/>
    </xf>
    <xf numFmtId="0" fontId="2" fillId="0" borderId="3" xfId="2" applyFont="1" applyBorder="1" applyAlignment="1" applyProtection="1">
      <alignment horizontal="center" vertical="center"/>
    </xf>
    <xf numFmtId="0" fontId="7" fillId="0" borderId="1" xfId="1" applyFont="1" applyBorder="1" applyAlignment="1" applyProtection="1">
      <alignment horizontal="left" vertical="center"/>
      <protection locked="0"/>
    </xf>
    <xf numFmtId="0" fontId="7" fillId="0" borderId="7" xfId="1" applyFont="1" applyBorder="1" applyAlignment="1" applyProtection="1">
      <alignment horizontal="left" vertical="center"/>
      <protection locked="0"/>
    </xf>
    <xf numFmtId="0" fontId="8" fillId="0" borderId="8" xfId="1" applyFont="1" applyBorder="1" applyAlignment="1" applyProtection="1">
      <alignment horizontal="center" vertical="center" wrapText="1"/>
      <protection locked="0"/>
    </xf>
    <xf numFmtId="0" fontId="8" fillId="0" borderId="2" xfId="1" applyFont="1" applyBorder="1" applyAlignment="1" applyProtection="1">
      <alignment horizontal="center" vertical="center" wrapText="1"/>
      <protection locked="0"/>
    </xf>
    <xf numFmtId="0" fontId="8" fillId="0" borderId="13" xfId="1" applyFont="1" applyBorder="1" applyAlignment="1" applyProtection="1">
      <alignment horizontal="center" vertical="center" wrapText="1"/>
      <protection locked="0"/>
    </xf>
    <xf numFmtId="0" fontId="8" fillId="0" borderId="14" xfId="1" applyFont="1" applyBorder="1" applyAlignment="1" applyProtection="1">
      <alignment horizontal="center" vertical="center" wrapText="1"/>
      <protection locked="0"/>
    </xf>
    <xf numFmtId="0" fontId="7" fillId="0" borderId="8" xfId="1" applyFont="1" applyBorder="1" applyAlignment="1" applyProtection="1">
      <alignment horizontal="left" vertical="center"/>
      <protection locked="0"/>
    </xf>
    <xf numFmtId="0" fontId="9" fillId="0" borderId="9" xfId="1" applyFont="1" applyBorder="1" applyAlignment="1" applyProtection="1">
      <alignment horizontal="center" vertical="center" wrapText="1"/>
      <protection locked="0"/>
    </xf>
    <xf numFmtId="0" fontId="9" fillId="0" borderId="10" xfId="1" applyFont="1" applyBorder="1" applyAlignment="1" applyProtection="1">
      <alignment horizontal="center" vertical="center" wrapText="1"/>
      <protection locked="0"/>
    </xf>
    <xf numFmtId="0" fontId="9" fillId="0" borderId="13" xfId="1" applyFont="1" applyBorder="1" applyAlignment="1" applyProtection="1">
      <alignment horizontal="center" vertical="center" wrapText="1"/>
      <protection locked="0"/>
    </xf>
    <xf numFmtId="0" fontId="9" fillId="0" borderId="15" xfId="1" applyFont="1" applyBorder="1" applyAlignment="1" applyProtection="1">
      <alignment horizontal="center" vertical="center" wrapText="1"/>
      <protection locked="0"/>
    </xf>
    <xf numFmtId="0" fontId="10" fillId="0" borderId="11" xfId="1" applyFont="1" applyBorder="1" applyAlignment="1" applyProtection="1">
      <alignment horizontal="left" vertical="center"/>
      <protection locked="0"/>
    </xf>
    <xf numFmtId="0" fontId="10" fillId="0" borderId="12" xfId="1" applyFont="1" applyBorder="1" applyAlignment="1" applyProtection="1">
      <alignment horizontal="left" vertical="center"/>
      <protection locked="0"/>
    </xf>
    <xf numFmtId="0" fontId="10" fillId="0" borderId="13" xfId="1" applyFont="1" applyBorder="1" applyAlignment="1" applyProtection="1">
      <alignment horizontal="left" vertical="center"/>
      <protection locked="0"/>
    </xf>
    <xf numFmtId="49" fontId="8" fillId="0" borderId="9" xfId="1" applyNumberFormat="1" applyFont="1" applyBorder="1" applyAlignment="1" applyProtection="1">
      <alignment horizontal="center" vertical="center" wrapText="1"/>
      <protection locked="0"/>
    </xf>
    <xf numFmtId="0" fontId="8" fillId="0" borderId="17" xfId="1" applyFont="1" applyBorder="1" applyAlignment="1" applyProtection="1">
      <alignment horizontal="center" vertical="center" wrapText="1"/>
      <protection locked="0"/>
    </xf>
    <xf numFmtId="0" fontId="8" fillId="0" borderId="12" xfId="1" applyFont="1" applyBorder="1" applyAlignment="1" applyProtection="1">
      <alignment horizontal="center" vertical="center" wrapText="1"/>
      <protection locked="0"/>
    </xf>
    <xf numFmtId="0" fontId="7" fillId="0" borderId="9" xfId="1" applyFont="1" applyBorder="1" applyAlignment="1" applyProtection="1">
      <alignment horizontal="left" vertical="center"/>
      <protection locked="0"/>
    </xf>
    <xf numFmtId="0" fontId="14" fillId="0" borderId="0" xfId="2" applyFont="1" applyBorder="1" applyAlignment="1" applyProtection="1">
      <alignment horizontal="left" vertical="center"/>
    </xf>
    <xf numFmtId="0" fontId="14" fillId="0" borderId="27" xfId="2" applyFont="1" applyBorder="1" applyAlignment="1" applyProtection="1">
      <alignment horizontal="center" vertical="center"/>
    </xf>
    <xf numFmtId="0" fontId="14" fillId="0" borderId="28" xfId="2" applyFont="1" applyBorder="1" applyAlignment="1" applyProtection="1">
      <alignment horizontal="center" vertical="center"/>
    </xf>
    <xf numFmtId="0" fontId="14" fillId="0" borderId="29" xfId="2" applyFont="1" applyBorder="1" applyAlignment="1" applyProtection="1">
      <alignment horizontal="center" vertical="center"/>
    </xf>
    <xf numFmtId="0" fontId="8" fillId="0" borderId="9" xfId="1" applyFont="1" applyBorder="1" applyAlignment="1" applyProtection="1">
      <alignment horizontal="center" vertical="center" wrapText="1"/>
      <protection locked="0"/>
    </xf>
    <xf numFmtId="0" fontId="8" fillId="0" borderId="21" xfId="1" applyFont="1" applyBorder="1" applyAlignment="1" applyProtection="1">
      <alignment horizontal="center" vertical="center" wrapText="1"/>
      <protection locked="0"/>
    </xf>
    <xf numFmtId="0" fontId="8" fillId="0" borderId="20" xfId="1" applyFont="1" applyBorder="1" applyAlignment="1" applyProtection="1">
      <alignment horizontal="center" vertical="center" wrapText="1"/>
      <protection locked="0"/>
    </xf>
    <xf numFmtId="0" fontId="7" fillId="0" borderId="18" xfId="1" applyFont="1" applyBorder="1" applyAlignment="1" applyProtection="1">
      <alignment horizontal="left" vertical="center"/>
      <protection locked="0"/>
    </xf>
    <xf numFmtId="0" fontId="9" fillId="0" borderId="21" xfId="1" applyFont="1" applyBorder="1" applyAlignment="1" applyProtection="1">
      <alignment horizontal="center" vertical="center" wrapText="1"/>
      <protection locked="0"/>
    </xf>
    <xf numFmtId="0" fontId="9" fillId="0" borderId="22" xfId="1" applyFont="1" applyBorder="1" applyAlignment="1" applyProtection="1">
      <alignment horizontal="center" vertical="center" wrapText="1"/>
      <protection locked="0"/>
    </xf>
    <xf numFmtId="0" fontId="29" fillId="0" borderId="23" xfId="2" applyFont="1" applyFill="1" applyBorder="1" applyAlignment="1" applyProtection="1">
      <alignment horizontal="center" vertical="center"/>
    </xf>
    <xf numFmtId="0" fontId="29" fillId="0" borderId="30" xfId="2" applyFont="1" applyFill="1" applyBorder="1" applyAlignment="1" applyProtection="1">
      <alignment horizontal="center" vertical="center"/>
    </xf>
    <xf numFmtId="0" fontId="29" fillId="0" borderId="23" xfId="2" applyFont="1" applyBorder="1" applyAlignment="1" applyProtection="1">
      <alignment horizontal="center" vertical="center"/>
    </xf>
    <xf numFmtId="0" fontId="29" fillId="0" borderId="30" xfId="2" applyFont="1" applyBorder="1" applyAlignment="1" applyProtection="1">
      <alignment horizontal="center" vertical="center"/>
    </xf>
    <xf numFmtId="0" fontId="15" fillId="0" borderId="4" xfId="2" applyFont="1" applyFill="1" applyBorder="1" applyAlignment="1" applyProtection="1">
      <alignment horizontal="center" vertical="center"/>
    </xf>
    <xf numFmtId="0" fontId="15" fillId="0" borderId="0" xfId="2" applyFont="1" applyFill="1" applyBorder="1" applyAlignment="1" applyProtection="1">
      <alignment horizontal="center" vertical="center"/>
    </xf>
    <xf numFmtId="0" fontId="14" fillId="0" borderId="9" xfId="2" applyFont="1" applyBorder="1" applyAlignment="1" applyProtection="1">
      <alignment horizontal="left" vertical="center"/>
    </xf>
    <xf numFmtId="0" fontId="14" fillId="0" borderId="18" xfId="2" applyFont="1" applyBorder="1" applyAlignment="1" applyProtection="1">
      <alignment horizontal="left" vertical="center"/>
    </xf>
    <xf numFmtId="1" fontId="28" fillId="4" borderId="23" xfId="2" applyNumberFormat="1" applyFont="1" applyFill="1" applyBorder="1" applyAlignment="1" applyProtection="1">
      <alignment horizontal="center" vertical="center"/>
    </xf>
    <xf numFmtId="1" fontId="28" fillId="4" borderId="30" xfId="2" applyNumberFormat="1" applyFont="1" applyFill="1" applyBorder="1" applyAlignment="1" applyProtection="1">
      <alignment horizontal="center" vertical="center"/>
    </xf>
    <xf numFmtId="165" fontId="28" fillId="4" borderId="23" xfId="2" applyNumberFormat="1" applyFont="1" applyFill="1" applyBorder="1" applyAlignment="1" applyProtection="1">
      <alignment horizontal="center" vertical="center"/>
    </xf>
    <xf numFmtId="165" fontId="28" fillId="4" borderId="30" xfId="2" applyNumberFormat="1" applyFont="1" applyFill="1" applyBorder="1" applyAlignment="1" applyProtection="1">
      <alignment horizontal="center" vertical="center"/>
    </xf>
    <xf numFmtId="0" fontId="33" fillId="0" borderId="32" xfId="2" applyFont="1" applyBorder="1" applyAlignment="1" applyProtection="1">
      <alignment horizontal="left" vertical="center"/>
    </xf>
    <xf numFmtId="166" fontId="20" fillId="4" borderId="23" xfId="2" applyNumberFormat="1" applyFont="1" applyFill="1" applyBorder="1" applyAlignment="1" applyProtection="1">
      <alignment horizontal="center" vertical="center"/>
    </xf>
    <xf numFmtId="166" fontId="20" fillId="4" borderId="30" xfId="2" applyNumberFormat="1" applyFont="1" applyFill="1" applyBorder="1" applyAlignment="1" applyProtection="1">
      <alignment horizontal="center" vertical="center"/>
    </xf>
    <xf numFmtId="0" fontId="7" fillId="0" borderId="23" xfId="2" applyFont="1" applyBorder="1" applyAlignment="1" applyProtection="1">
      <alignment horizontal="center" vertical="center"/>
    </xf>
    <xf numFmtId="0" fontId="7" fillId="0" borderId="30" xfId="2" applyFont="1" applyBorder="1" applyAlignment="1" applyProtection="1">
      <alignment horizontal="center" vertical="center"/>
    </xf>
    <xf numFmtId="2" fontId="20" fillId="4" borderId="23" xfId="2" applyNumberFormat="1" applyFont="1" applyFill="1" applyBorder="1" applyAlignment="1" applyProtection="1">
      <alignment horizontal="center" vertical="center"/>
    </xf>
    <xf numFmtId="2" fontId="20" fillId="4" borderId="30" xfId="2" applyNumberFormat="1" applyFont="1" applyFill="1" applyBorder="1" applyAlignment="1" applyProtection="1">
      <alignment horizontal="center" vertical="center"/>
    </xf>
    <xf numFmtId="0" fontId="43" fillId="0" borderId="0" xfId="1" applyFont="1" applyBorder="1" applyAlignment="1" applyProtection="1">
      <alignment horizontal="left" vertical="center"/>
    </xf>
    <xf numFmtId="0" fontId="44" fillId="0" borderId="0" xfId="2" applyFont="1" applyFill="1" applyAlignment="1" applyProtection="1">
      <alignment horizontal="center" vertical="center"/>
      <protection locked="0"/>
    </xf>
    <xf numFmtId="0" fontId="43" fillId="0" borderId="0" xfId="2" applyFont="1" applyFill="1" applyAlignment="1" applyProtection="1">
      <alignment horizontal="right" vertical="center"/>
      <protection locked="0"/>
    </xf>
    <xf numFmtId="0" fontId="45" fillId="0" borderId="0" xfId="2" applyFont="1" applyAlignment="1" applyProtection="1">
      <alignment horizontal="left" vertical="center" wrapText="1"/>
      <protection locked="0"/>
    </xf>
    <xf numFmtId="1" fontId="7" fillId="8" borderId="23" xfId="2" applyNumberFormat="1" applyFont="1" applyFill="1" applyBorder="1" applyAlignment="1" applyProtection="1">
      <alignment horizontal="center" vertical="center"/>
      <protection locked="0"/>
    </xf>
    <xf numFmtId="1" fontId="7" fillId="8" borderId="30" xfId="2" applyNumberFormat="1" applyFont="1" applyFill="1" applyBorder="1" applyAlignment="1" applyProtection="1">
      <alignment horizontal="center" vertical="center"/>
      <protection locked="0"/>
    </xf>
    <xf numFmtId="1" fontId="31" fillId="4" borderId="23" xfId="2" applyNumberFormat="1" applyFont="1" applyFill="1" applyBorder="1" applyAlignment="1" applyProtection="1">
      <alignment horizontal="center" vertical="center"/>
    </xf>
    <xf numFmtId="1" fontId="31" fillId="4" borderId="30" xfId="2" applyNumberFormat="1" applyFont="1" applyFill="1" applyBorder="1" applyAlignment="1" applyProtection="1">
      <alignment horizontal="center" vertical="center"/>
    </xf>
    <xf numFmtId="0" fontId="1" fillId="0" borderId="0" xfId="1" applyBorder="1" applyAlignment="1" applyProtection="1">
      <alignment horizontal="left" vertical="center"/>
    </xf>
    <xf numFmtId="0" fontId="45" fillId="0" borderId="0" xfId="2" applyNumberFormat="1" applyFont="1" applyAlignment="1" applyProtection="1">
      <alignment horizontal="left" vertical="center" wrapText="1"/>
      <protection locked="0"/>
    </xf>
    <xf numFmtId="0" fontId="45" fillId="0" borderId="0" xfId="2" applyFont="1" applyFill="1" applyAlignment="1" applyProtection="1">
      <alignment horizontal="left" vertical="top" wrapText="1"/>
      <protection locked="0"/>
    </xf>
    <xf numFmtId="0" fontId="45" fillId="0" borderId="0" xfId="2" applyFont="1" applyAlignment="1" applyProtection="1">
      <alignment vertical="center" wrapText="1"/>
      <protection locked="0"/>
    </xf>
    <xf numFmtId="0" fontId="1" fillId="0" borderId="0" xfId="1" applyAlignment="1" applyProtection="1">
      <alignment vertical="center" wrapText="1"/>
      <protection locked="0"/>
    </xf>
    <xf numFmtId="0" fontId="44" fillId="0" borderId="5" xfId="1" applyFont="1" applyBorder="1" applyAlignment="1" applyProtection="1">
      <alignment horizontal="left" vertical="top" wrapText="1"/>
    </xf>
    <xf numFmtId="0" fontId="52" fillId="0" borderId="0" xfId="1" applyFont="1" applyAlignment="1" applyProtection="1">
      <alignment vertical="center"/>
    </xf>
    <xf numFmtId="0" fontId="51" fillId="0" borderId="0" xfId="0" applyFont="1" applyAlignment="1">
      <alignment horizontal="left" vertical="top" wrapText="1"/>
    </xf>
  </cellXfs>
  <cellStyles count="6">
    <cellStyle name="Обычный" xfId="0" builtinId="0"/>
    <cellStyle name="Обычный 2 2" xfId="1"/>
    <cellStyle name="Обычный 6" xfId="5"/>
    <cellStyle name="Обычный_Well kill sheet 2" xfId="2"/>
    <cellStyle name="Обычный_Well kill sheet_825 2" xfId="3"/>
    <cellStyle name="Обычный_ТПГ 117_5 02 10 09" xfId="4"/>
  </cellStyles>
  <dxfs count="3">
    <dxf>
      <font>
        <condense val="0"/>
        <extend val="0"/>
        <color indexed="9"/>
      </font>
      <fill>
        <patternFill patternType="none">
          <bgColor indexed="65"/>
        </patternFill>
      </fill>
    </dxf>
    <dxf>
      <font>
        <condense val="0"/>
        <extend val="0"/>
        <color indexed="9"/>
      </font>
      <fill>
        <patternFill patternType="none">
          <bgColor indexed="65"/>
        </patternFill>
      </fill>
    </dxf>
    <dxf>
      <font>
        <condense val="0"/>
        <extend val="0"/>
        <color indexed="9"/>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7" Type="http://schemas.openxmlformats.org/officeDocument/2006/relationships/calcChain" Target="calcChain.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4</xdr:col>
      <xdr:colOff>457200</xdr:colOff>
      <xdr:row>23</xdr:row>
      <xdr:rowOff>0</xdr:rowOff>
    </xdr:from>
    <xdr:to>
      <xdr:col>4</xdr:col>
      <xdr:colOff>742950</xdr:colOff>
      <xdr:row>33</xdr:row>
      <xdr:rowOff>9525</xdr:rowOff>
    </xdr:to>
    <xdr:sp macro="" textlink="">
      <xdr:nvSpPr>
        <xdr:cNvPr id="2" name="Rectangle 3"/>
        <xdr:cNvSpPr>
          <a:spLocks noChangeArrowheads="1"/>
        </xdr:cNvSpPr>
      </xdr:nvSpPr>
      <xdr:spPr bwMode="auto">
        <a:xfrm>
          <a:off x="4124325" y="4210050"/>
          <a:ext cx="285750" cy="2009775"/>
        </a:xfrm>
        <a:prstGeom prst="rect">
          <a:avLst/>
        </a:prstGeom>
        <a:solidFill>
          <a:srgbClr val="FFFFFF"/>
        </a:solidFill>
        <a:ln w="9525">
          <a:solidFill>
            <a:srgbClr val="000000"/>
          </a:solidFill>
          <a:miter lim="800000"/>
          <a:headEnd/>
          <a:tailEnd/>
        </a:ln>
      </xdr:spPr>
    </xdr:sp>
    <xdr:clientData/>
  </xdr:twoCellAnchor>
  <xdr:twoCellAnchor>
    <xdr:from>
      <xdr:col>4</xdr:col>
      <xdr:colOff>523875</xdr:colOff>
      <xdr:row>33</xdr:row>
      <xdr:rowOff>9525</xdr:rowOff>
    </xdr:from>
    <xdr:to>
      <xdr:col>4</xdr:col>
      <xdr:colOff>695325</xdr:colOff>
      <xdr:row>43</xdr:row>
      <xdr:rowOff>219075</xdr:rowOff>
    </xdr:to>
    <xdr:sp macro="" textlink="">
      <xdr:nvSpPr>
        <xdr:cNvPr id="3" name="Rectangle 4"/>
        <xdr:cNvSpPr>
          <a:spLocks noChangeArrowheads="1"/>
        </xdr:cNvSpPr>
      </xdr:nvSpPr>
      <xdr:spPr bwMode="auto">
        <a:xfrm>
          <a:off x="4191000" y="6219825"/>
          <a:ext cx="171450" cy="2190750"/>
        </a:xfrm>
        <a:prstGeom prst="rect">
          <a:avLst/>
        </a:prstGeom>
        <a:solidFill>
          <a:srgbClr val="FFFFFF"/>
        </a:solidFill>
        <a:ln w="9525">
          <a:solidFill>
            <a:srgbClr val="000000"/>
          </a:solidFill>
          <a:miter lim="800000"/>
          <a:headEnd/>
          <a:tailEnd/>
        </a:ln>
      </xdr:spPr>
    </xdr:sp>
    <xdr:clientData/>
  </xdr:twoCellAnchor>
  <xdr:twoCellAnchor>
    <xdr:from>
      <xdr:col>4</xdr:col>
      <xdr:colOff>381000</xdr:colOff>
      <xdr:row>43</xdr:row>
      <xdr:rowOff>228600</xdr:rowOff>
    </xdr:from>
    <xdr:to>
      <xdr:col>5</xdr:col>
      <xdr:colOff>38100</xdr:colOff>
      <xdr:row>48</xdr:row>
      <xdr:rowOff>238125</xdr:rowOff>
    </xdr:to>
    <xdr:sp macro="" textlink="">
      <xdr:nvSpPr>
        <xdr:cNvPr id="4" name="Rectangle 5"/>
        <xdr:cNvSpPr>
          <a:spLocks noChangeArrowheads="1"/>
        </xdr:cNvSpPr>
      </xdr:nvSpPr>
      <xdr:spPr bwMode="auto">
        <a:xfrm>
          <a:off x="4048125" y="8410575"/>
          <a:ext cx="485775" cy="1000125"/>
        </a:xfrm>
        <a:prstGeom prst="rect">
          <a:avLst/>
        </a:prstGeom>
        <a:solidFill>
          <a:srgbClr val="FFFFFF"/>
        </a:solidFill>
        <a:ln w="9525">
          <a:solidFill>
            <a:srgbClr val="000000"/>
          </a:solidFill>
          <a:miter lim="800000"/>
          <a:headEnd/>
          <a:tailEnd/>
        </a:ln>
      </xdr:spPr>
    </xdr:sp>
    <xdr:clientData/>
  </xdr:twoCellAnchor>
  <xdr:twoCellAnchor>
    <xdr:from>
      <xdr:col>4</xdr:col>
      <xdr:colOff>447675</xdr:colOff>
      <xdr:row>45</xdr:row>
      <xdr:rowOff>114300</xdr:rowOff>
    </xdr:from>
    <xdr:to>
      <xdr:col>4</xdr:col>
      <xdr:colOff>581025</xdr:colOff>
      <xdr:row>47</xdr:row>
      <xdr:rowOff>104775</xdr:rowOff>
    </xdr:to>
    <xdr:sp macro="" textlink="">
      <xdr:nvSpPr>
        <xdr:cNvPr id="5" name="Rectangle 6"/>
        <xdr:cNvSpPr>
          <a:spLocks noChangeArrowheads="1"/>
        </xdr:cNvSpPr>
      </xdr:nvSpPr>
      <xdr:spPr bwMode="auto">
        <a:xfrm>
          <a:off x="4114800" y="8724900"/>
          <a:ext cx="133350" cy="390525"/>
        </a:xfrm>
        <a:prstGeom prst="rect">
          <a:avLst/>
        </a:prstGeom>
        <a:solidFill>
          <a:srgbClr val="FFFFFF"/>
        </a:solidFill>
        <a:ln w="9525">
          <a:solidFill>
            <a:srgbClr val="000000"/>
          </a:solidFill>
          <a:miter lim="800000"/>
          <a:headEnd/>
          <a:tailEnd/>
        </a:ln>
      </xdr:spPr>
    </xdr:sp>
    <xdr:clientData/>
  </xdr:twoCellAnchor>
  <xdr:twoCellAnchor>
    <xdr:from>
      <xdr:col>4</xdr:col>
      <xdr:colOff>676275</xdr:colOff>
      <xdr:row>45</xdr:row>
      <xdr:rowOff>114300</xdr:rowOff>
    </xdr:from>
    <xdr:to>
      <xdr:col>4</xdr:col>
      <xdr:colOff>800100</xdr:colOff>
      <xdr:row>47</xdr:row>
      <xdr:rowOff>104775</xdr:rowOff>
    </xdr:to>
    <xdr:sp macro="" textlink="">
      <xdr:nvSpPr>
        <xdr:cNvPr id="6" name="Rectangle 7"/>
        <xdr:cNvSpPr>
          <a:spLocks noChangeArrowheads="1"/>
        </xdr:cNvSpPr>
      </xdr:nvSpPr>
      <xdr:spPr bwMode="auto">
        <a:xfrm>
          <a:off x="4343400" y="8724900"/>
          <a:ext cx="123825" cy="390525"/>
        </a:xfrm>
        <a:prstGeom prst="rect">
          <a:avLst/>
        </a:prstGeom>
        <a:solidFill>
          <a:srgbClr val="FFFFFF"/>
        </a:solidFill>
        <a:ln w="9525">
          <a:solidFill>
            <a:srgbClr val="000000"/>
          </a:solidFill>
          <a:miter lim="800000"/>
          <a:headEnd/>
          <a:tailEnd/>
        </a:ln>
      </xdr:spPr>
    </xdr:sp>
    <xdr:clientData/>
  </xdr:twoCellAnchor>
  <xdr:twoCellAnchor>
    <xdr:from>
      <xdr:col>4</xdr:col>
      <xdr:colOff>0</xdr:colOff>
      <xdr:row>23</xdr:row>
      <xdr:rowOff>0</xdr:rowOff>
    </xdr:from>
    <xdr:to>
      <xdr:col>5</xdr:col>
      <xdr:colOff>390525</xdr:colOff>
      <xdr:row>50</xdr:row>
      <xdr:rowOff>231323</xdr:rowOff>
    </xdr:to>
    <xdr:sp macro="" textlink="">
      <xdr:nvSpPr>
        <xdr:cNvPr id="7" name="Rectangle 2"/>
        <xdr:cNvSpPr>
          <a:spLocks noChangeArrowheads="1"/>
        </xdr:cNvSpPr>
      </xdr:nvSpPr>
      <xdr:spPr bwMode="auto">
        <a:xfrm>
          <a:off x="3667125" y="4210050"/>
          <a:ext cx="1219200" cy="5603423"/>
        </a:xfrm>
        <a:prstGeom prst="rect">
          <a:avLst/>
        </a:prstGeom>
        <a:solidFill>
          <a:srgbClr val="C0C0C0"/>
        </a:solidFill>
        <a:ln w="9525">
          <a:solidFill>
            <a:srgbClr val="000000"/>
          </a:solidFill>
          <a:miter lim="800000"/>
          <a:headEnd/>
          <a:tailEnd/>
        </a:ln>
      </xdr:spPr>
    </xdr:sp>
    <xdr:clientData/>
  </xdr:twoCellAnchor>
  <xdr:twoCellAnchor>
    <xdr:from>
      <xdr:col>4</xdr:col>
      <xdr:colOff>68037</xdr:colOff>
      <xdr:row>48</xdr:row>
      <xdr:rowOff>217715</xdr:rowOff>
    </xdr:from>
    <xdr:to>
      <xdr:col>5</xdr:col>
      <xdr:colOff>326571</xdr:colOff>
      <xdr:row>61</xdr:row>
      <xdr:rowOff>231322</xdr:rowOff>
    </xdr:to>
    <xdr:sp macro="" textlink="">
      <xdr:nvSpPr>
        <xdr:cNvPr id="8" name="Rectangle 2"/>
        <xdr:cNvSpPr>
          <a:spLocks noChangeArrowheads="1"/>
        </xdr:cNvSpPr>
      </xdr:nvSpPr>
      <xdr:spPr bwMode="auto">
        <a:xfrm>
          <a:off x="3735162" y="9409340"/>
          <a:ext cx="1087209" cy="2585357"/>
        </a:xfrm>
        <a:prstGeom prst="rect">
          <a:avLst/>
        </a:prstGeom>
        <a:solidFill>
          <a:srgbClr val="C0C0C0"/>
        </a:solidFill>
        <a:ln w="9525">
          <a:solidFill>
            <a:srgbClr val="000000"/>
          </a:solidFill>
          <a:miter lim="800000"/>
          <a:headEnd/>
          <a:tailEnd/>
        </a:ln>
      </xdr:spPr>
    </xdr:sp>
    <xdr:clientData/>
  </xdr:twoCellAnchor>
  <xdr:twoCellAnchor>
    <xdr:from>
      <xdr:col>4</xdr:col>
      <xdr:colOff>272143</xdr:colOff>
      <xdr:row>59</xdr:row>
      <xdr:rowOff>19050</xdr:rowOff>
    </xdr:from>
    <xdr:to>
      <xdr:col>5</xdr:col>
      <xdr:colOff>68035</xdr:colOff>
      <xdr:row>61</xdr:row>
      <xdr:rowOff>238125</xdr:rowOff>
    </xdr:to>
    <xdr:sp macro="" textlink="">
      <xdr:nvSpPr>
        <xdr:cNvPr id="9" name="Rectangle 8"/>
        <xdr:cNvSpPr>
          <a:spLocks noChangeArrowheads="1"/>
        </xdr:cNvSpPr>
      </xdr:nvSpPr>
      <xdr:spPr bwMode="auto">
        <a:xfrm>
          <a:off x="3939268" y="11420475"/>
          <a:ext cx="624567" cy="571500"/>
        </a:xfrm>
        <a:prstGeom prst="rect">
          <a:avLst/>
        </a:prstGeom>
        <a:solidFill>
          <a:srgbClr val="000080">
            <a:alpha val="50195"/>
          </a:srgbClr>
        </a:solidFill>
        <a:ln w="9525">
          <a:solidFill>
            <a:srgbClr val="000000"/>
          </a:solidFill>
          <a:miter lim="800000"/>
          <a:headEnd/>
          <a:tailEnd/>
        </a:ln>
      </xdr:spPr>
    </xdr:sp>
    <xdr:clientData/>
  </xdr:twoCellAnchor>
  <xdr:oneCellAnchor>
    <xdr:from>
      <xdr:col>13</xdr:col>
      <xdr:colOff>54429</xdr:colOff>
      <xdr:row>3</xdr:row>
      <xdr:rowOff>40821</xdr:rowOff>
    </xdr:from>
    <xdr:ext cx="1238250" cy="1422464"/>
    <xdr:pic>
      <xdr:nvPicPr>
        <xdr:cNvPr id="10" name="Рисунок 9"/>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3846629" y="212271"/>
          <a:ext cx="1238250" cy="1422464"/>
        </a:xfrm>
        <a:prstGeom prst="rect">
          <a:avLst/>
        </a:prstGeom>
      </xdr:spPr>
    </xdr:pic>
    <xdr:clientData/>
  </xdr:oneCellAnchor>
  <xdr:twoCellAnchor>
    <xdr:from>
      <xdr:col>4</xdr:col>
      <xdr:colOff>462643</xdr:colOff>
      <xdr:row>23</xdr:row>
      <xdr:rowOff>0</xdr:rowOff>
    </xdr:from>
    <xdr:to>
      <xdr:col>4</xdr:col>
      <xdr:colOff>759280</xdr:colOff>
      <xdr:row>46</xdr:row>
      <xdr:rowOff>0</xdr:rowOff>
    </xdr:to>
    <xdr:sp macro="" textlink="">
      <xdr:nvSpPr>
        <xdr:cNvPr id="11" name="НКТ60673,61115,63"/>
        <xdr:cNvSpPr>
          <a:spLocks noChangeArrowheads="1"/>
        </xdr:cNvSpPr>
      </xdr:nvSpPr>
      <xdr:spPr bwMode="auto">
        <a:xfrm>
          <a:off x="4129768" y="4210050"/>
          <a:ext cx="296637" cy="4600575"/>
        </a:xfrm>
        <a:prstGeom prst="rect">
          <a:avLst/>
        </a:prstGeom>
        <a:gradFill rotWithShape="0">
          <a:gsLst>
            <a:gs pos="0">
              <a:srgbClr val="757575"/>
            </a:gs>
            <a:gs pos="50000">
              <a:srgbClr val="FFFFFF"/>
            </a:gs>
            <a:gs pos="100000">
              <a:srgbClr val="757575"/>
            </a:gs>
          </a:gsLst>
          <a:lin ang="0" scaled="1"/>
        </a:gradFill>
        <a:ln w="9525">
          <a:solidFill>
            <a:srgbClr val="000000"/>
          </a:solidFill>
          <a:miter lim="800000"/>
          <a:headEnd/>
          <a:tailEnd/>
        </a:ln>
      </xdr:spPr>
    </xdr:sp>
    <xdr:clientData/>
  </xdr:twoCellAnchor>
  <xdr:twoCellAnchor>
    <xdr:from>
      <xdr:col>4</xdr:col>
      <xdr:colOff>435429</xdr:colOff>
      <xdr:row>45</xdr:row>
      <xdr:rowOff>4</xdr:rowOff>
    </xdr:from>
    <xdr:to>
      <xdr:col>4</xdr:col>
      <xdr:colOff>800101</xdr:colOff>
      <xdr:row>46</xdr:row>
      <xdr:rowOff>149441</xdr:rowOff>
    </xdr:to>
    <xdr:sp macro="" textlink="">
      <xdr:nvSpPr>
        <xdr:cNvPr id="12" name="НКТ60673,61115,67"/>
        <xdr:cNvSpPr>
          <a:spLocks noChangeArrowheads="1"/>
        </xdr:cNvSpPr>
      </xdr:nvSpPr>
      <xdr:spPr bwMode="auto">
        <a:xfrm>
          <a:off x="4102554" y="8610604"/>
          <a:ext cx="364672" cy="349462"/>
        </a:xfrm>
        <a:prstGeom prst="rect">
          <a:avLst/>
        </a:prstGeom>
        <a:gradFill rotWithShape="0">
          <a:gsLst>
            <a:gs pos="0">
              <a:srgbClr val="757575"/>
            </a:gs>
            <a:gs pos="50000">
              <a:srgbClr val="FFFFFF"/>
            </a:gs>
            <a:gs pos="100000">
              <a:srgbClr val="757575"/>
            </a:gs>
          </a:gsLst>
          <a:lin ang="0" scaled="1"/>
        </a:gradFill>
        <a:ln w="9525">
          <a:solidFill>
            <a:srgbClr val="000000"/>
          </a:solidFill>
          <a:miter lim="800000"/>
          <a:headEnd/>
          <a:tailEnd/>
        </a:ln>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10.199.40.53\Users\r.shaykhutdinov\Documents\&#1053;&#1072;&#1088;&#1103;&#1076;-&#1079;&#1072;&#1082;&#1072;&#1079;&#1099;\921-1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ShaikhutdinovRF/Desktop/&#1041;&#1072;&#1079;&#1072;%20&#1088;&#1077;&#1084;&#1086;&#1085;&#1090;&#1086;&#1074;/310/&#1055;&#1083;&#1072;&#1085;%20&#1088;&#1072;&#1073;&#1086;&#1090;/&#1053;&#1047;%20-%2031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921-100"/>
      <sheetName val="Лист глушения "/>
      <sheetName val="Расчет НКТ"/>
      <sheetName val="Карта спуска УЭЦН"/>
      <sheetName val="baza skv"/>
    </sheetNames>
    <sheetDataSet>
      <sheetData sheetId="0"/>
      <sheetData sheetId="1">
        <row r="11">
          <cell r="M11">
            <v>2791</v>
          </cell>
        </row>
      </sheetData>
      <sheetData sheetId="2"/>
      <sheetData sheetId="3"/>
      <sheetData sheetId="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лан заказ"/>
      <sheetName val="Лист глушения"/>
      <sheetName val="Схема спуска"/>
      <sheetName val="baza skv"/>
    </sheetNames>
    <sheetDataSet>
      <sheetData sheetId="0">
        <row r="32">
          <cell r="B32">
            <v>310</v>
          </cell>
        </row>
        <row r="71">
          <cell r="A71">
            <v>2981</v>
          </cell>
          <cell r="B71">
            <v>3154</v>
          </cell>
        </row>
      </sheetData>
      <sheetData sheetId="1"/>
      <sheetData sheetId="2"/>
      <sheetData sheetId="3"/>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AA88"/>
  <sheetViews>
    <sheetView tabSelected="1" view="pageBreakPreview" zoomScale="85" zoomScaleNormal="60" zoomScaleSheetLayoutView="85" workbookViewId="0"/>
  </sheetViews>
  <sheetFormatPr defaultRowHeight="12.75" x14ac:dyDescent="0.25"/>
  <cols>
    <col min="1" max="1" width="3.140625" style="1" customWidth="1"/>
    <col min="2" max="2" width="27.42578125" style="1" customWidth="1"/>
    <col min="3" max="3" width="11.85546875" style="1" customWidth="1"/>
    <col min="4" max="4" width="12.5703125" style="1" customWidth="1"/>
    <col min="5" max="5" width="12.42578125" style="1" customWidth="1"/>
    <col min="6" max="6" width="16.7109375" style="1" customWidth="1"/>
    <col min="7" max="7" width="15.7109375" style="1" customWidth="1"/>
    <col min="8" max="8" width="32.42578125" style="1" customWidth="1"/>
    <col min="9" max="11" width="15.140625" style="1" customWidth="1"/>
    <col min="12" max="12" width="14.28515625" style="1" customWidth="1"/>
    <col min="13" max="13" width="14.85546875" style="1" customWidth="1"/>
    <col min="14" max="14" width="11.42578125" style="1" customWidth="1"/>
    <col min="15" max="15" width="8.7109375" style="1" customWidth="1"/>
    <col min="16" max="16" width="15.140625" style="1" customWidth="1"/>
    <col min="17" max="17" width="20.5703125" style="1" customWidth="1"/>
    <col min="18" max="19" width="9.140625" style="1"/>
    <col min="20" max="20" width="18.140625" style="1" customWidth="1"/>
    <col min="21" max="16384" width="9.140625" style="1"/>
  </cols>
  <sheetData>
    <row r="1" spans="1:16" ht="22.5" x14ac:dyDescent="0.25">
      <c r="A1" s="230"/>
    </row>
    <row r="2" spans="1:16" ht="40.5" customHeight="1" x14ac:dyDescent="0.25">
      <c r="B2" s="231" t="s">
        <v>139</v>
      </c>
      <c r="C2" s="231"/>
      <c r="D2" s="231"/>
      <c r="E2" s="231"/>
      <c r="F2" s="231"/>
      <c r="G2" s="231"/>
      <c r="H2" s="231"/>
      <c r="I2" s="231"/>
      <c r="J2" s="231"/>
      <c r="K2" s="231"/>
      <c r="L2" s="231"/>
      <c r="M2" s="231"/>
      <c r="N2" s="231"/>
      <c r="O2" s="231"/>
    </row>
    <row r="3" spans="1:16" ht="27" customHeight="1" thickBot="1" x14ac:dyDescent="0.3">
      <c r="B3" s="229" t="s">
        <v>138</v>
      </c>
      <c r="C3" s="229"/>
      <c r="D3" s="229"/>
      <c r="E3" s="229"/>
      <c r="F3" s="229"/>
      <c r="G3" s="229"/>
      <c r="H3" s="229"/>
      <c r="I3" s="229"/>
      <c r="J3" s="229"/>
      <c r="K3" s="229"/>
      <c r="L3" s="229"/>
      <c r="M3" s="229"/>
      <c r="N3" s="229"/>
      <c r="O3" s="229"/>
    </row>
    <row r="4" spans="1:16" ht="20.25" x14ac:dyDescent="0.25">
      <c r="B4" s="166" t="s">
        <v>0</v>
      </c>
      <c r="C4" s="167"/>
      <c r="D4" s="167"/>
      <c r="E4" s="167"/>
      <c r="F4" s="167"/>
      <c r="G4" s="167"/>
      <c r="H4" s="167"/>
      <c r="I4" s="167"/>
      <c r="J4" s="167"/>
      <c r="K4" s="167"/>
      <c r="L4" s="167"/>
      <c r="M4" s="167"/>
      <c r="N4" s="167"/>
      <c r="O4" s="168"/>
      <c r="P4" s="2"/>
    </row>
    <row r="5" spans="1:16" ht="16.5" thickBot="1" x14ac:dyDescent="0.3">
      <c r="B5" s="3">
        <f>Нт</f>
        <v>0</v>
      </c>
      <c r="C5" s="4"/>
      <c r="D5" s="5"/>
      <c r="E5" s="5"/>
      <c r="F5" s="5"/>
      <c r="G5" s="5"/>
      <c r="H5" s="5"/>
      <c r="I5" s="5"/>
      <c r="J5" s="5"/>
      <c r="K5" s="5"/>
      <c r="L5" s="4"/>
      <c r="M5" s="4"/>
      <c r="N5" s="6"/>
      <c r="O5" s="7"/>
      <c r="P5" s="2"/>
    </row>
    <row r="6" spans="1:16" ht="15" x14ac:dyDescent="0.25">
      <c r="B6" s="8"/>
      <c r="C6" s="7"/>
      <c r="D6" s="169" t="s">
        <v>1</v>
      </c>
      <c r="E6" s="170"/>
      <c r="F6" s="171"/>
      <c r="G6" s="172"/>
      <c r="H6" s="175" t="s">
        <v>2</v>
      </c>
      <c r="I6" s="170"/>
      <c r="J6" s="176"/>
      <c r="K6" s="177"/>
      <c r="L6" s="9"/>
      <c r="M6" s="9"/>
      <c r="N6" s="6"/>
      <c r="O6" s="7"/>
      <c r="P6" s="2"/>
    </row>
    <row r="7" spans="1:16" x14ac:dyDescent="0.25">
      <c r="B7" s="8"/>
      <c r="C7" s="9"/>
      <c r="D7" s="180" t="s">
        <v>3</v>
      </c>
      <c r="E7" s="181"/>
      <c r="F7" s="173"/>
      <c r="G7" s="174"/>
      <c r="H7" s="182" t="s">
        <v>4</v>
      </c>
      <c r="I7" s="181"/>
      <c r="J7" s="178"/>
      <c r="K7" s="179"/>
      <c r="L7" s="9"/>
      <c r="M7" s="9"/>
      <c r="N7" s="9"/>
      <c r="O7" s="7"/>
      <c r="P7" s="2"/>
    </row>
    <row r="8" spans="1:16" ht="15" x14ac:dyDescent="0.25">
      <c r="B8" s="8"/>
      <c r="C8" s="9"/>
      <c r="D8" s="160" t="s">
        <v>5</v>
      </c>
      <c r="E8" s="161"/>
      <c r="F8" s="183"/>
      <c r="G8" s="184"/>
      <c r="H8" s="186" t="s">
        <v>7</v>
      </c>
      <c r="I8" s="161"/>
      <c r="J8" s="176"/>
      <c r="K8" s="177"/>
      <c r="L8" s="9"/>
      <c r="M8" s="9"/>
      <c r="N8" s="6"/>
      <c r="O8" s="7"/>
      <c r="P8" s="2"/>
    </row>
    <row r="9" spans="1:16" x14ac:dyDescent="0.25">
      <c r="B9" s="8"/>
      <c r="C9" s="9"/>
      <c r="D9" s="180" t="s">
        <v>8</v>
      </c>
      <c r="E9" s="181"/>
      <c r="F9" s="173"/>
      <c r="G9" s="185"/>
      <c r="H9" s="182" t="s">
        <v>9</v>
      </c>
      <c r="I9" s="181"/>
      <c r="J9" s="178"/>
      <c r="K9" s="179"/>
      <c r="L9" s="9"/>
      <c r="M9" s="9"/>
      <c r="N9" s="6"/>
      <c r="O9" s="7"/>
      <c r="P9" s="2"/>
    </row>
    <row r="10" spans="1:16" ht="15" x14ac:dyDescent="0.25">
      <c r="B10" s="8"/>
      <c r="C10" s="9"/>
      <c r="D10" s="160" t="s">
        <v>10</v>
      </c>
      <c r="E10" s="161"/>
      <c r="F10" s="191"/>
      <c r="G10" s="184"/>
      <c r="H10" s="194" t="s">
        <v>11</v>
      </c>
      <c r="I10" s="161"/>
      <c r="J10" s="176"/>
      <c r="K10" s="177"/>
      <c r="L10" s="9"/>
      <c r="M10" s="9"/>
      <c r="N10" s="6"/>
      <c r="O10" s="7"/>
      <c r="P10" s="2"/>
    </row>
    <row r="11" spans="1:16" ht="13.5" thickBot="1" x14ac:dyDescent="0.3">
      <c r="B11" s="8"/>
      <c r="C11" s="9"/>
      <c r="D11" s="162" t="s">
        <v>12</v>
      </c>
      <c r="E11" s="163"/>
      <c r="F11" s="192"/>
      <c r="G11" s="193"/>
      <c r="H11" s="164" t="s">
        <v>13</v>
      </c>
      <c r="I11" s="163"/>
      <c r="J11" s="195"/>
      <c r="K11" s="196"/>
      <c r="L11" s="9"/>
      <c r="M11" s="9"/>
      <c r="N11" s="6"/>
      <c r="O11" s="7"/>
      <c r="P11" s="2"/>
    </row>
    <row r="12" spans="1:16" ht="15" x14ac:dyDescent="0.25">
      <c r="B12" s="10"/>
      <c r="C12" s="11"/>
      <c r="D12" s="11"/>
      <c r="E12" s="11"/>
      <c r="F12" s="12"/>
      <c r="G12" s="12"/>
      <c r="H12" s="9"/>
      <c r="I12" s="9"/>
      <c r="J12" s="9"/>
      <c r="K12" s="9"/>
      <c r="L12" s="9"/>
      <c r="M12" s="9"/>
      <c r="N12" s="9"/>
      <c r="O12" s="7"/>
      <c r="P12" s="2"/>
    </row>
    <row r="13" spans="1:16" ht="15.75" x14ac:dyDescent="0.25">
      <c r="B13" s="10"/>
      <c r="C13" s="9"/>
      <c r="D13" s="13"/>
      <c r="E13" s="9"/>
      <c r="F13" s="9"/>
      <c r="G13" s="14"/>
      <c r="H13" s="15"/>
      <c r="I13" s="16" t="s">
        <v>14</v>
      </c>
      <c r="J13" s="17"/>
      <c r="K13" s="17"/>
      <c r="L13" s="18" t="s">
        <v>15</v>
      </c>
      <c r="M13" s="19"/>
      <c r="N13" s="20" t="s">
        <v>16</v>
      </c>
      <c r="O13" s="7"/>
      <c r="P13" s="2"/>
    </row>
    <row r="14" spans="1:16" ht="23.25" x14ac:dyDescent="0.25">
      <c r="B14" s="201"/>
      <c r="C14" s="202"/>
      <c r="D14" s="202"/>
      <c r="E14" s="202"/>
      <c r="F14" s="202"/>
      <c r="G14" s="202"/>
      <c r="H14" s="15"/>
      <c r="I14" s="21" t="s">
        <v>17</v>
      </c>
      <c r="J14" s="9"/>
      <c r="K14" s="9"/>
      <c r="L14" s="22" t="s">
        <v>18</v>
      </c>
      <c r="M14" s="23"/>
      <c r="N14" s="24" t="s">
        <v>16</v>
      </c>
      <c r="O14" s="7"/>
    </row>
    <row r="15" spans="1:16" ht="20.25" x14ac:dyDescent="0.25">
      <c r="B15" s="25" t="s">
        <v>19</v>
      </c>
      <c r="C15" s="26"/>
      <c r="D15" s="27" t="s">
        <v>20</v>
      </c>
      <c r="E15" s="28"/>
      <c r="F15" s="28"/>
      <c r="G15" s="29"/>
      <c r="H15" s="15"/>
      <c r="I15" s="30" t="s">
        <v>21</v>
      </c>
      <c r="J15" s="31"/>
      <c r="K15" s="31"/>
      <c r="L15" s="22" t="s">
        <v>22</v>
      </c>
      <c r="M15" s="23"/>
      <c r="N15" s="24" t="s">
        <v>16</v>
      </c>
      <c r="O15" s="7"/>
    </row>
    <row r="16" spans="1:16" ht="15" x14ac:dyDescent="0.25">
      <c r="B16" s="10"/>
      <c r="C16" s="32"/>
      <c r="D16" s="32"/>
      <c r="E16" s="32"/>
      <c r="F16" s="32"/>
      <c r="G16" s="32"/>
      <c r="H16" s="15"/>
      <c r="I16" s="33" t="s">
        <v>23</v>
      </c>
      <c r="J16" s="34"/>
      <c r="K16" s="35"/>
      <c r="L16" s="36" t="s">
        <v>24</v>
      </c>
      <c r="M16" s="37"/>
      <c r="N16" s="38" t="s">
        <v>25</v>
      </c>
      <c r="O16" s="7"/>
    </row>
    <row r="17" spans="2:22" ht="15.75" x14ac:dyDescent="0.25">
      <c r="B17" s="10"/>
      <c r="C17" s="32"/>
      <c r="D17" s="32"/>
      <c r="E17" s="32"/>
      <c r="F17" s="32"/>
      <c r="G17" s="11"/>
      <c r="H17" s="15"/>
      <c r="I17" s="16" t="s">
        <v>26</v>
      </c>
      <c r="J17" s="17"/>
      <c r="K17" s="17"/>
      <c r="L17" s="18" t="s">
        <v>27</v>
      </c>
      <c r="M17" s="19"/>
      <c r="N17" s="20" t="s">
        <v>28</v>
      </c>
      <c r="O17" s="7"/>
    </row>
    <row r="18" spans="2:22" ht="15.75" x14ac:dyDescent="0.25">
      <c r="B18" s="10"/>
      <c r="C18" s="32"/>
      <c r="D18" s="32"/>
      <c r="E18" s="32"/>
      <c r="F18" s="32"/>
      <c r="G18" s="11"/>
      <c r="H18" s="15"/>
      <c r="I18" s="30"/>
      <c r="J18" s="39"/>
      <c r="K18" s="39"/>
      <c r="L18" s="40" t="s">
        <v>29</v>
      </c>
      <c r="M18" s="41"/>
      <c r="N18" s="24" t="s">
        <v>28</v>
      </c>
      <c r="O18" s="7"/>
    </row>
    <row r="19" spans="2:22" ht="15" x14ac:dyDescent="0.25">
      <c r="B19" s="10"/>
      <c r="C19" s="32"/>
      <c r="D19" s="32"/>
      <c r="E19" s="32"/>
      <c r="F19" s="32"/>
      <c r="G19" s="11"/>
      <c r="H19" s="15"/>
      <c r="I19" s="42"/>
      <c r="J19" s="43"/>
      <c r="K19" s="43"/>
      <c r="L19" s="22" t="s">
        <v>30</v>
      </c>
      <c r="M19" s="44"/>
      <c r="N19" s="24" t="s">
        <v>28</v>
      </c>
      <c r="O19" s="7"/>
    </row>
    <row r="20" spans="2:22" ht="15" x14ac:dyDescent="0.25">
      <c r="B20" s="10"/>
      <c r="C20" s="32"/>
      <c r="D20" s="32"/>
      <c r="E20" s="32"/>
      <c r="F20" s="32"/>
      <c r="G20" s="11"/>
      <c r="H20" s="15"/>
      <c r="I20" s="45"/>
      <c r="J20" s="35"/>
      <c r="K20" s="35"/>
      <c r="L20" s="36" t="s">
        <v>31</v>
      </c>
      <c r="M20" s="23"/>
      <c r="N20" s="38"/>
      <c r="O20" s="7"/>
    </row>
    <row r="21" spans="2:22" ht="15.75" x14ac:dyDescent="0.25">
      <c r="B21" s="10"/>
      <c r="C21" s="32"/>
      <c r="D21" s="32"/>
      <c r="E21" s="32"/>
      <c r="F21" s="32"/>
      <c r="G21" s="11"/>
      <c r="H21" s="46"/>
      <c r="I21" s="16" t="s">
        <v>32</v>
      </c>
      <c r="J21" s="17"/>
      <c r="K21" s="17"/>
      <c r="L21" s="18" t="s">
        <v>33</v>
      </c>
      <c r="M21" s="19"/>
      <c r="N21" s="20" t="s">
        <v>28</v>
      </c>
      <c r="O21" s="7"/>
    </row>
    <row r="22" spans="2:22" ht="15.75" x14ac:dyDescent="0.25">
      <c r="B22" s="10"/>
      <c r="C22" s="32"/>
      <c r="D22" s="32"/>
      <c r="E22" s="32"/>
      <c r="F22" s="32"/>
      <c r="G22" s="11"/>
      <c r="H22" s="15"/>
      <c r="I22" s="30"/>
      <c r="J22" s="39"/>
      <c r="K22" s="39"/>
      <c r="L22" s="40" t="s">
        <v>29</v>
      </c>
      <c r="M22" s="41"/>
      <c r="N22" s="24"/>
      <c r="O22" s="7"/>
    </row>
    <row r="23" spans="2:22" ht="15" x14ac:dyDescent="0.25">
      <c r="B23" s="8"/>
      <c r="C23" s="9"/>
      <c r="D23" s="9"/>
      <c r="E23" s="11"/>
      <c r="F23" s="11"/>
      <c r="G23" s="11"/>
      <c r="H23" s="15"/>
      <c r="I23" s="42"/>
      <c r="J23" s="43"/>
      <c r="K23" s="43"/>
      <c r="L23" s="22" t="s">
        <v>34</v>
      </c>
      <c r="M23" s="44"/>
      <c r="N23" s="24" t="s">
        <v>28</v>
      </c>
      <c r="O23" s="7"/>
    </row>
    <row r="24" spans="2:22" ht="15.75" x14ac:dyDescent="0.25">
      <c r="B24" s="47" t="s">
        <v>35</v>
      </c>
      <c r="C24" s="11"/>
      <c r="D24" s="11"/>
      <c r="E24" s="48"/>
      <c r="F24" s="11"/>
      <c r="G24" s="11"/>
      <c r="H24" s="15"/>
      <c r="I24" s="42"/>
      <c r="J24" s="43"/>
      <c r="K24" s="43"/>
      <c r="L24" s="22" t="s">
        <v>36</v>
      </c>
      <c r="M24" s="23"/>
      <c r="N24" s="24" t="s">
        <v>16</v>
      </c>
      <c r="O24" s="7"/>
    </row>
    <row r="25" spans="2:22" ht="15.75" x14ac:dyDescent="0.25">
      <c r="B25" s="47"/>
      <c r="C25" s="11"/>
      <c r="D25" s="11"/>
      <c r="E25" s="48"/>
      <c r="F25" s="11"/>
      <c r="G25" s="11"/>
      <c r="H25" s="15"/>
      <c r="I25" s="45"/>
      <c r="J25" s="35"/>
      <c r="K25" s="35"/>
      <c r="L25" s="36" t="s">
        <v>37</v>
      </c>
      <c r="M25" s="49"/>
      <c r="N25" s="38" t="s">
        <v>16</v>
      </c>
      <c r="O25" s="7"/>
    </row>
    <row r="26" spans="2:22" ht="15.75" x14ac:dyDescent="0.25">
      <c r="B26" s="50" t="s">
        <v>38</v>
      </c>
      <c r="C26" s="51">
        <f>PI()*ЭКв^2/4000</f>
        <v>0</v>
      </c>
      <c r="D26" s="11" t="s">
        <v>39</v>
      </c>
      <c r="E26" s="48"/>
      <c r="F26" s="11"/>
      <c r="G26" s="9"/>
      <c r="H26" s="9"/>
      <c r="I26" s="203" t="s">
        <v>40</v>
      </c>
      <c r="J26" s="204"/>
      <c r="K26" s="204"/>
      <c r="L26" s="18" t="s">
        <v>41</v>
      </c>
      <c r="M26" s="19"/>
      <c r="N26" s="20" t="s">
        <v>28</v>
      </c>
      <c r="O26" s="7"/>
      <c r="Q26" s="9"/>
      <c r="R26" s="9"/>
      <c r="S26" s="9"/>
      <c r="T26" s="9"/>
      <c r="U26" s="9"/>
      <c r="V26" s="9"/>
    </row>
    <row r="27" spans="2:22" ht="15.75" x14ac:dyDescent="0.25">
      <c r="B27" s="52" t="s">
        <v>42</v>
      </c>
      <c r="C27" s="53">
        <f>ЭКв</f>
        <v>0</v>
      </c>
      <c r="D27" s="54" t="s">
        <v>28</v>
      </c>
      <c r="E27" s="48"/>
      <c r="F27" s="11"/>
      <c r="G27" s="9"/>
      <c r="H27" s="9"/>
      <c r="I27" s="42"/>
      <c r="J27" s="31"/>
      <c r="K27" s="31"/>
      <c r="L27" s="40" t="s">
        <v>29</v>
      </c>
      <c r="M27" s="41"/>
      <c r="N27" s="24" t="s">
        <v>28</v>
      </c>
      <c r="O27" s="7"/>
      <c r="Q27" s="9"/>
      <c r="R27" s="9"/>
      <c r="S27" s="9"/>
      <c r="T27" s="9"/>
      <c r="U27" s="9"/>
      <c r="V27" s="9"/>
    </row>
    <row r="28" spans="2:22" ht="15.75" x14ac:dyDescent="0.25">
      <c r="B28" s="55" t="s">
        <v>43</v>
      </c>
      <c r="C28" s="56">
        <f>ЭК*C49/1000</f>
        <v>0</v>
      </c>
      <c r="D28" s="9" t="s">
        <v>44</v>
      </c>
      <c r="E28" s="48"/>
      <c r="F28" s="11"/>
      <c r="G28" s="9"/>
      <c r="H28" s="9"/>
      <c r="I28" s="42"/>
      <c r="J28" s="31"/>
      <c r="K28" s="31"/>
      <c r="L28" s="22" t="s">
        <v>45</v>
      </c>
      <c r="M28" s="44"/>
      <c r="N28" s="24" t="s">
        <v>28</v>
      </c>
      <c r="O28" s="7"/>
      <c r="Q28" s="9"/>
      <c r="R28" s="9"/>
      <c r="S28" s="9"/>
      <c r="T28" s="9"/>
      <c r="U28" s="9"/>
      <c r="V28" s="9"/>
    </row>
    <row r="29" spans="2:22" ht="15.75" x14ac:dyDescent="0.25">
      <c r="B29" s="57"/>
      <c r="C29" s="9"/>
      <c r="D29" s="9"/>
      <c r="E29" s="48"/>
      <c r="F29" s="11"/>
      <c r="G29" s="11"/>
      <c r="H29" s="11"/>
      <c r="I29" s="45"/>
      <c r="J29" s="35"/>
      <c r="K29" s="35" t="s">
        <v>46</v>
      </c>
      <c r="L29" s="36" t="s">
        <v>47</v>
      </c>
      <c r="M29" s="58"/>
      <c r="N29" s="38" t="s">
        <v>16</v>
      </c>
      <c r="O29" s="7"/>
      <c r="Q29" s="9"/>
      <c r="R29" s="9"/>
      <c r="S29" s="9"/>
      <c r="T29" s="9"/>
      <c r="U29" s="9"/>
      <c r="V29" s="9"/>
    </row>
    <row r="30" spans="2:22" ht="15.75" x14ac:dyDescent="0.25">
      <c r="B30" s="57"/>
      <c r="C30" s="9"/>
      <c r="D30" s="9"/>
      <c r="E30" s="48"/>
      <c r="F30" s="11"/>
      <c r="G30" s="11"/>
      <c r="H30" s="11"/>
      <c r="I30" s="203" t="s">
        <v>48</v>
      </c>
      <c r="J30" s="204"/>
      <c r="K30" s="204"/>
      <c r="L30" s="18" t="s">
        <v>49</v>
      </c>
      <c r="M30" s="19"/>
      <c r="N30" s="20" t="s">
        <v>28</v>
      </c>
      <c r="O30" s="7"/>
      <c r="Q30" s="9"/>
      <c r="R30" s="9"/>
      <c r="S30" s="9"/>
      <c r="T30" s="9"/>
      <c r="U30" s="9"/>
      <c r="V30" s="9"/>
    </row>
    <row r="31" spans="2:22" ht="15.75" x14ac:dyDescent="0.25">
      <c r="B31" s="57"/>
      <c r="C31" s="9"/>
      <c r="D31" s="9"/>
      <c r="E31" s="48"/>
      <c r="F31" s="43"/>
      <c r="G31" s="59"/>
      <c r="H31" s="11"/>
      <c r="I31" s="42"/>
      <c r="J31" s="31"/>
      <c r="K31" s="31"/>
      <c r="L31" s="40" t="s">
        <v>29</v>
      </c>
      <c r="M31" s="41"/>
      <c r="N31" s="24" t="s">
        <v>28</v>
      </c>
      <c r="O31" s="60"/>
      <c r="P31" s="61"/>
      <c r="Q31" s="9"/>
      <c r="R31" s="9"/>
      <c r="S31" s="9"/>
      <c r="T31" s="9"/>
      <c r="U31" s="9"/>
      <c r="V31" s="9"/>
    </row>
    <row r="32" spans="2:22" ht="15.75" x14ac:dyDescent="0.25">
      <c r="B32" s="62" t="s">
        <v>50</v>
      </c>
      <c r="C32" s="11"/>
      <c r="D32" s="11"/>
      <c r="E32" s="48"/>
      <c r="F32" s="11"/>
      <c r="G32" s="63" t="s">
        <v>51</v>
      </c>
      <c r="H32" s="11"/>
      <c r="I32" s="42"/>
      <c r="J32" s="31"/>
      <c r="K32" s="31"/>
      <c r="L32" s="22" t="s">
        <v>52</v>
      </c>
      <c r="M32" s="44"/>
      <c r="N32" s="24" t="s">
        <v>28</v>
      </c>
      <c r="O32" s="60"/>
      <c r="P32" s="61"/>
      <c r="Q32" s="9"/>
      <c r="R32" s="9"/>
      <c r="S32" s="9"/>
      <c r="T32" s="9"/>
      <c r="U32" s="9"/>
      <c r="V32" s="9"/>
    </row>
    <row r="33" spans="2:22" ht="15.75" x14ac:dyDescent="0.25">
      <c r="B33" s="50" t="s">
        <v>53</v>
      </c>
      <c r="C33" s="51">
        <f>PI()*dвн^2/4000</f>
        <v>0</v>
      </c>
      <c r="D33" s="11" t="s">
        <v>39</v>
      </c>
      <c r="E33" s="48"/>
      <c r="F33" s="11"/>
      <c r="G33" s="51">
        <f>PI()*(ЭКв^2-dнар^2)/4000</f>
        <v>0</v>
      </c>
      <c r="H33" s="64" t="s">
        <v>54</v>
      </c>
      <c r="I33" s="45"/>
      <c r="J33" s="35"/>
      <c r="K33" s="35" t="s">
        <v>46</v>
      </c>
      <c r="L33" s="36" t="s">
        <v>55</v>
      </c>
      <c r="M33" s="44"/>
      <c r="N33" s="38" t="s">
        <v>16</v>
      </c>
      <c r="O33" s="60"/>
      <c r="P33" s="61"/>
      <c r="Q33" s="187"/>
      <c r="R33" s="187"/>
      <c r="S33" s="187"/>
      <c r="T33" s="157"/>
      <c r="U33" s="158"/>
      <c r="V33" s="157"/>
    </row>
    <row r="34" spans="2:22" ht="15.75" x14ac:dyDescent="0.25">
      <c r="B34" s="52" t="s">
        <v>46</v>
      </c>
      <c r="C34" s="56">
        <f>НКТ1</f>
        <v>0</v>
      </c>
      <c r="D34" s="9" t="s">
        <v>56</v>
      </c>
      <c r="E34" s="48"/>
      <c r="F34" s="11"/>
      <c r="G34" s="56">
        <f>C51</f>
        <v>0</v>
      </c>
      <c r="H34" s="64" t="s">
        <v>46</v>
      </c>
      <c r="I34" s="65" t="s">
        <v>57</v>
      </c>
      <c r="J34" s="66"/>
      <c r="K34" s="66"/>
      <c r="L34" s="67" t="s">
        <v>31</v>
      </c>
      <c r="M34" s="68"/>
      <c r="N34" s="69" t="s">
        <v>16</v>
      </c>
      <c r="O34" s="60"/>
      <c r="P34" s="61"/>
      <c r="Q34" s="31"/>
      <c r="R34" s="31"/>
      <c r="S34" s="31"/>
      <c r="T34" s="157"/>
      <c r="U34" s="158"/>
      <c r="V34" s="157"/>
    </row>
    <row r="35" spans="2:22" ht="15.75" x14ac:dyDescent="0.25">
      <c r="B35" s="55" t="s">
        <v>58</v>
      </c>
      <c r="C35" s="53">
        <f>C33*C34/1000</f>
        <v>0</v>
      </c>
      <c r="D35" s="9" t="s">
        <v>44</v>
      </c>
      <c r="E35" s="48"/>
      <c r="F35" s="11"/>
      <c r="G35" s="53">
        <f>G33*G34/1000</f>
        <v>0</v>
      </c>
      <c r="H35" s="70" t="s">
        <v>43</v>
      </c>
      <c r="I35" s="9"/>
      <c r="J35" s="9"/>
      <c r="K35" s="9"/>
      <c r="L35" s="9"/>
      <c r="M35" s="9"/>
      <c r="N35" s="9"/>
      <c r="O35" s="60"/>
      <c r="P35" s="61"/>
      <c r="Q35" s="31"/>
      <c r="R35" s="43"/>
      <c r="S35" s="43"/>
      <c r="T35" s="157"/>
      <c r="U35" s="159"/>
      <c r="V35" s="157"/>
    </row>
    <row r="36" spans="2:22" ht="15.75" x14ac:dyDescent="0.25">
      <c r="B36" s="55" t="s">
        <v>59</v>
      </c>
      <c r="C36" s="51">
        <f>IF(НКТ1=0,0,(PI()*dнар^2/4000)-(PI()*dвн^2/4000))</f>
        <v>0</v>
      </c>
      <c r="D36" s="11" t="s">
        <v>39</v>
      </c>
      <c r="E36" s="48"/>
      <c r="F36" s="71"/>
      <c r="G36" s="11"/>
      <c r="H36" s="11"/>
      <c r="I36" s="188" t="s">
        <v>60</v>
      </c>
      <c r="J36" s="189"/>
      <c r="K36" s="189"/>
      <c r="L36" s="189"/>
      <c r="M36" s="189"/>
      <c r="N36" s="190"/>
      <c r="O36" s="60"/>
      <c r="P36" s="61"/>
      <c r="Q36" s="9"/>
      <c r="R36" s="9"/>
      <c r="S36" s="9"/>
      <c r="T36" s="9"/>
      <c r="U36" s="9"/>
      <c r="V36" s="9"/>
    </row>
    <row r="37" spans="2:22" ht="15.75" x14ac:dyDescent="0.25">
      <c r="B37" s="72"/>
      <c r="C37" s="9"/>
      <c r="D37" s="9"/>
      <c r="E37" s="48"/>
      <c r="F37" s="11"/>
      <c r="G37" s="11"/>
      <c r="H37" s="11"/>
      <c r="I37" s="73" t="s">
        <v>61</v>
      </c>
      <c r="J37" s="74"/>
      <c r="K37" s="74"/>
      <c r="L37" s="74"/>
      <c r="M37" s="205">
        <f>C28</f>
        <v>0</v>
      </c>
      <c r="N37" s="199" t="s">
        <v>62</v>
      </c>
      <c r="O37" s="60"/>
      <c r="P37" s="61"/>
    </row>
    <row r="38" spans="2:22" ht="15.75" x14ac:dyDescent="0.25">
      <c r="B38" s="72"/>
      <c r="C38" s="9"/>
      <c r="D38" s="9"/>
      <c r="E38" s="48"/>
      <c r="F38" s="11"/>
      <c r="G38" s="11"/>
      <c r="H38" s="11"/>
      <c r="I38" s="75"/>
      <c r="J38" s="34"/>
      <c r="K38" s="34"/>
      <c r="L38" s="76" t="s">
        <v>63</v>
      </c>
      <c r="M38" s="206"/>
      <c r="N38" s="200"/>
      <c r="O38" s="60"/>
      <c r="P38" s="61"/>
    </row>
    <row r="39" spans="2:22" ht="15.75" x14ac:dyDescent="0.25">
      <c r="B39" s="62" t="s">
        <v>64</v>
      </c>
      <c r="C39" s="11"/>
      <c r="D39" s="11"/>
      <c r="E39" s="48"/>
      <c r="F39" s="11"/>
      <c r="G39" s="63" t="s">
        <v>65</v>
      </c>
      <c r="H39" s="11"/>
      <c r="I39" s="73" t="s">
        <v>66</v>
      </c>
      <c r="J39" s="74"/>
      <c r="K39" s="74"/>
      <c r="L39" s="74"/>
      <c r="M39" s="207">
        <f>C35</f>
        <v>0</v>
      </c>
      <c r="N39" s="199" t="s">
        <v>62</v>
      </c>
      <c r="O39" s="60"/>
      <c r="P39" s="61"/>
    </row>
    <row r="40" spans="2:22" ht="15.75" x14ac:dyDescent="0.25">
      <c r="B40" s="50" t="s">
        <v>53</v>
      </c>
      <c r="C40" s="51">
        <f>PI()*dв^2/4000</f>
        <v>0</v>
      </c>
      <c r="D40" s="11" t="s">
        <v>39</v>
      </c>
      <c r="E40" s="48"/>
      <c r="F40" s="11"/>
      <c r="G40" s="51">
        <f>PI()*(M23^2-dнар^2)/4000</f>
        <v>0</v>
      </c>
      <c r="H40" s="64" t="s">
        <v>67</v>
      </c>
      <c r="I40" s="75"/>
      <c r="J40" s="34"/>
      <c r="K40" s="34"/>
      <c r="L40" s="76" t="s">
        <v>68</v>
      </c>
      <c r="M40" s="208"/>
      <c r="N40" s="200"/>
      <c r="O40" s="60"/>
      <c r="P40" s="61"/>
    </row>
    <row r="41" spans="2:22" ht="15.75" x14ac:dyDescent="0.25">
      <c r="B41" s="52" t="s">
        <v>46</v>
      </c>
      <c r="C41" s="56">
        <f>НКТ2</f>
        <v>0</v>
      </c>
      <c r="D41" s="9" t="s">
        <v>56</v>
      </c>
      <c r="E41" s="48"/>
      <c r="F41" s="11"/>
      <c r="G41" s="56">
        <f>C46-C51</f>
        <v>0</v>
      </c>
      <c r="H41" s="64" t="s">
        <v>46</v>
      </c>
      <c r="I41" s="73" t="s">
        <v>69</v>
      </c>
      <c r="J41" s="74"/>
      <c r="K41" s="74"/>
      <c r="L41" s="74"/>
      <c r="M41" s="207">
        <f>G35+G42</f>
        <v>0</v>
      </c>
      <c r="N41" s="197" t="s">
        <v>62</v>
      </c>
      <c r="O41" s="7"/>
    </row>
    <row r="42" spans="2:22" ht="15.75" x14ac:dyDescent="0.25">
      <c r="B42" s="55" t="s">
        <v>58</v>
      </c>
      <c r="C42" s="51">
        <f>C40*C41/1000</f>
        <v>0</v>
      </c>
      <c r="D42" s="9" t="s">
        <v>44</v>
      </c>
      <c r="E42" s="48"/>
      <c r="F42" s="11"/>
      <c r="G42" s="53">
        <f>G40*G41/1000</f>
        <v>0</v>
      </c>
      <c r="H42" s="70" t="s">
        <v>43</v>
      </c>
      <c r="I42" s="75"/>
      <c r="J42" s="34"/>
      <c r="K42" s="34"/>
      <c r="L42" s="76" t="s">
        <v>70</v>
      </c>
      <c r="M42" s="208"/>
      <c r="N42" s="198"/>
      <c r="O42" s="7"/>
    </row>
    <row r="43" spans="2:22" ht="15.75" x14ac:dyDescent="0.25">
      <c r="B43" s="8"/>
      <c r="C43" s="9"/>
      <c r="D43" s="9"/>
      <c r="E43" s="48"/>
      <c r="F43" s="11"/>
      <c r="G43" s="11"/>
      <c r="H43" s="11"/>
      <c r="I43" s="77" t="s">
        <v>71</v>
      </c>
      <c r="J43" s="78"/>
      <c r="K43" s="78"/>
      <c r="L43" s="78"/>
      <c r="M43" s="207">
        <f>G48</f>
        <v>0</v>
      </c>
      <c r="N43" s="197" t="s">
        <v>62</v>
      </c>
      <c r="O43" s="7"/>
    </row>
    <row r="44" spans="2:22" ht="15.75" x14ac:dyDescent="0.25">
      <c r="B44" s="57"/>
      <c r="C44" s="79"/>
      <c r="D44" s="9"/>
      <c r="E44" s="48"/>
      <c r="F44" s="11"/>
      <c r="G44" s="48"/>
      <c r="H44" s="48"/>
      <c r="I44" s="80"/>
      <c r="J44" s="81"/>
      <c r="K44" s="81"/>
      <c r="L44" s="82" t="s">
        <v>70</v>
      </c>
      <c r="M44" s="208"/>
      <c r="N44" s="198"/>
      <c r="O44" s="7"/>
    </row>
    <row r="45" spans="2:22" ht="15.75" x14ac:dyDescent="0.25">
      <c r="B45" s="72"/>
      <c r="C45" s="79"/>
      <c r="D45" s="9"/>
      <c r="E45" s="48"/>
      <c r="F45" s="11"/>
      <c r="G45" s="83" t="s">
        <v>72</v>
      </c>
      <c r="H45" s="48"/>
      <c r="I45" s="77" t="s">
        <v>73</v>
      </c>
      <c r="J45" s="78"/>
      <c r="K45" s="78"/>
      <c r="L45" s="78"/>
      <c r="M45" s="207">
        <f>G53</f>
        <v>0</v>
      </c>
      <c r="N45" s="197" t="s">
        <v>62</v>
      </c>
      <c r="O45" s="7"/>
    </row>
    <row r="46" spans="2:22" ht="15.75" x14ac:dyDescent="0.25">
      <c r="B46" s="84" t="s">
        <v>74</v>
      </c>
      <c r="C46" s="56">
        <f>Hсп2</f>
        <v>0</v>
      </c>
      <c r="D46" s="85" t="s">
        <v>16</v>
      </c>
      <c r="E46" s="48"/>
      <c r="F46" s="11"/>
      <c r="G46" s="51">
        <f>PI()*M19^2/4000</f>
        <v>0</v>
      </c>
      <c r="H46" s="86" t="s">
        <v>75</v>
      </c>
      <c r="I46" s="80"/>
      <c r="J46" s="81"/>
      <c r="K46" s="81"/>
      <c r="L46" s="82" t="s">
        <v>76</v>
      </c>
      <c r="M46" s="208"/>
      <c r="N46" s="198"/>
      <c r="O46" s="7"/>
    </row>
    <row r="47" spans="2:22" ht="15.75" x14ac:dyDescent="0.25">
      <c r="B47" s="10"/>
      <c r="C47" s="11"/>
      <c r="D47" s="11"/>
      <c r="E47" s="48"/>
      <c r="F47" s="11"/>
      <c r="G47" s="56"/>
      <c r="H47" s="86" t="s">
        <v>46</v>
      </c>
      <c r="I47" s="73" t="s">
        <v>77</v>
      </c>
      <c r="J47" s="74"/>
      <c r="K47" s="74"/>
      <c r="L47" s="74"/>
      <c r="M47" s="207">
        <f>Vзум+Vзатр+Vнкт+M39</f>
        <v>0</v>
      </c>
      <c r="N47" s="197" t="s">
        <v>62</v>
      </c>
      <c r="O47" s="7"/>
    </row>
    <row r="48" spans="2:22" ht="15.75" x14ac:dyDescent="0.25">
      <c r="B48" s="10"/>
      <c r="C48" s="87"/>
      <c r="D48" s="11"/>
      <c r="E48" s="48"/>
      <c r="F48" s="11"/>
      <c r="G48" s="53">
        <f>G46*G47/1000</f>
        <v>0</v>
      </c>
      <c r="H48" s="88" t="s">
        <v>43</v>
      </c>
      <c r="I48" s="75"/>
      <c r="J48" s="34"/>
      <c r="K48" s="34"/>
      <c r="L48" s="76" t="s">
        <v>78</v>
      </c>
      <c r="M48" s="208"/>
      <c r="N48" s="198"/>
      <c r="O48" s="7"/>
    </row>
    <row r="49" spans="2:27" ht="15.75" x14ac:dyDescent="0.25">
      <c r="B49" s="89" t="s">
        <v>79</v>
      </c>
      <c r="C49" s="56">
        <f>M24</f>
        <v>0</v>
      </c>
      <c r="D49" s="90" t="s">
        <v>16</v>
      </c>
      <c r="E49" s="48"/>
      <c r="F49" s="11"/>
      <c r="G49" s="11"/>
      <c r="H49" s="11"/>
      <c r="O49" s="7"/>
    </row>
    <row r="50" spans="2:27" ht="15.75" x14ac:dyDescent="0.25">
      <c r="B50" s="91" t="s">
        <v>80</v>
      </c>
      <c r="C50" s="11"/>
      <c r="D50" s="11"/>
      <c r="E50" s="48"/>
      <c r="F50" s="11"/>
      <c r="G50" s="63" t="s">
        <v>81</v>
      </c>
      <c r="H50" s="11"/>
      <c r="I50" s="73" t="s">
        <v>82</v>
      </c>
      <c r="J50" s="74"/>
      <c r="K50" s="74"/>
      <c r="L50" s="74"/>
      <c r="M50" s="92">
        <f>Vгл+M51</f>
        <v>0</v>
      </c>
      <c r="N50" s="199" t="s">
        <v>62</v>
      </c>
      <c r="O50" s="7"/>
    </row>
    <row r="51" spans="2:27" ht="15.75" x14ac:dyDescent="0.25">
      <c r="B51" s="89" t="s">
        <v>83</v>
      </c>
      <c r="C51" s="56">
        <f>M20</f>
        <v>0</v>
      </c>
      <c r="D51" s="90" t="s">
        <v>16</v>
      </c>
      <c r="E51" s="48"/>
      <c r="F51" s="11"/>
      <c r="G51" s="51">
        <f>PI()*M23^2/4000</f>
        <v>0</v>
      </c>
      <c r="H51" s="64" t="s">
        <v>75</v>
      </c>
      <c r="I51" s="93" t="s">
        <v>84</v>
      </c>
      <c r="J51" s="94"/>
      <c r="K51" s="94"/>
      <c r="L51" s="95" t="s">
        <v>85</v>
      </c>
      <c r="M51" s="92">
        <f>Vгл*0.1</f>
        <v>0</v>
      </c>
      <c r="N51" s="200"/>
      <c r="O51" s="7"/>
    </row>
    <row r="52" spans="2:27" ht="15.75" x14ac:dyDescent="0.25">
      <c r="B52" s="10"/>
      <c r="C52" s="11"/>
      <c r="D52" s="11"/>
      <c r="E52" s="48"/>
      <c r="F52" s="11"/>
      <c r="G52" s="56">
        <f>G62-C46</f>
        <v>0</v>
      </c>
      <c r="H52" s="64" t="s">
        <v>46</v>
      </c>
      <c r="I52" s="73" t="s">
        <v>86</v>
      </c>
      <c r="J52" s="74"/>
      <c r="K52" s="74"/>
      <c r="L52" s="74"/>
      <c r="M52" s="205"/>
      <c r="N52" s="199" t="s">
        <v>62</v>
      </c>
      <c r="O52" s="7"/>
    </row>
    <row r="53" spans="2:27" ht="15.75" x14ac:dyDescent="0.25">
      <c r="B53" s="10"/>
      <c r="C53" s="11"/>
      <c r="D53" s="11"/>
      <c r="E53" s="48"/>
      <c r="F53" s="11"/>
      <c r="G53" s="53">
        <f>G51*G52/1000</f>
        <v>0</v>
      </c>
      <c r="H53" s="70" t="s">
        <v>43</v>
      </c>
      <c r="I53" s="96"/>
      <c r="J53" s="34"/>
      <c r="K53" s="34"/>
      <c r="L53" s="76" t="s">
        <v>87</v>
      </c>
      <c r="M53" s="206"/>
      <c r="N53" s="200"/>
      <c r="O53" s="7"/>
    </row>
    <row r="54" spans="2:27" ht="15.75" x14ac:dyDescent="0.25">
      <c r="B54" s="97" t="s">
        <v>88</v>
      </c>
      <c r="C54" s="11"/>
      <c r="D54" s="11"/>
      <c r="E54" s="48"/>
      <c r="F54" s="11"/>
      <c r="G54" s="98"/>
      <c r="H54" s="99"/>
      <c r="I54" s="209" t="s">
        <v>89</v>
      </c>
      <c r="J54" s="209"/>
      <c r="K54" s="209"/>
      <c r="L54" s="209"/>
      <c r="M54" s="100">
        <f>ЗЖ+Vобщ</f>
        <v>0</v>
      </c>
      <c r="N54" s="101" t="s">
        <v>62</v>
      </c>
      <c r="O54" s="7"/>
      <c r="P54" s="102"/>
    </row>
    <row r="55" spans="2:27" ht="15" x14ac:dyDescent="0.25">
      <c r="B55" s="103" t="s">
        <v>90</v>
      </c>
      <c r="C55" s="104">
        <f>'[2]План заказ'!A71</f>
        <v>2981</v>
      </c>
      <c r="D55" s="105"/>
      <c r="E55" s="105"/>
      <c r="F55" s="106"/>
      <c r="G55" s="9"/>
      <c r="H55" s="9"/>
      <c r="I55" s="9"/>
      <c r="J55" s="9"/>
      <c r="K55" s="9"/>
      <c r="L55" s="9"/>
      <c r="M55" s="9"/>
      <c r="N55" s="9"/>
      <c r="O55" s="7"/>
    </row>
    <row r="56" spans="2:27" ht="15.75" x14ac:dyDescent="0.25">
      <c r="B56" s="107"/>
      <c r="C56" s="9"/>
      <c r="D56" s="105"/>
      <c r="E56" s="105"/>
      <c r="F56" s="106"/>
      <c r="G56" s="9"/>
      <c r="H56" s="9"/>
      <c r="I56" s="188" t="s">
        <v>91</v>
      </c>
      <c r="J56" s="189"/>
      <c r="K56" s="189"/>
      <c r="L56" s="189"/>
      <c r="M56" s="189"/>
      <c r="N56" s="190"/>
      <c r="O56" s="7"/>
      <c r="Q56" s="108" t="s">
        <v>92</v>
      </c>
      <c r="R56" s="109">
        <v>9.81</v>
      </c>
      <c r="S56" s="110" t="s">
        <v>93</v>
      </c>
      <c r="T56" s="111"/>
      <c r="U56" s="111"/>
      <c r="V56" s="111"/>
      <c r="W56" s="111"/>
      <c r="X56" s="111"/>
      <c r="Y56" s="111"/>
      <c r="Z56" s="111"/>
      <c r="AA56" s="111"/>
    </row>
    <row r="57" spans="2:27" ht="15.75" x14ac:dyDescent="0.25">
      <c r="B57" s="107"/>
      <c r="C57" s="32"/>
      <c r="D57" s="112"/>
      <c r="E57" s="112"/>
      <c r="F57" s="112"/>
      <c r="G57" s="9"/>
      <c r="H57" s="32"/>
      <c r="I57" s="73" t="s">
        <v>94</v>
      </c>
      <c r="J57" s="74"/>
      <c r="K57" s="74"/>
      <c r="L57" s="74"/>
      <c r="M57" s="210" t="e">
        <f>(M16*S58)/(R56*M15)/1000</f>
        <v>#DIV/0!</v>
      </c>
      <c r="N57" s="212" t="s">
        <v>95</v>
      </c>
      <c r="O57" s="7"/>
      <c r="Q57" s="108" t="s">
        <v>96</v>
      </c>
      <c r="R57" s="109">
        <v>1</v>
      </c>
      <c r="S57" s="110" t="s">
        <v>95</v>
      </c>
      <c r="T57" s="113">
        <v>1000</v>
      </c>
      <c r="U57" s="110" t="s">
        <v>97</v>
      </c>
      <c r="V57" s="111"/>
      <c r="W57" s="111"/>
      <c r="X57" s="111"/>
      <c r="Y57" s="111"/>
      <c r="Z57" s="111"/>
      <c r="AA57" s="111"/>
    </row>
    <row r="58" spans="2:27" ht="15.75" x14ac:dyDescent="0.25">
      <c r="B58" s="10"/>
      <c r="C58" s="87"/>
      <c r="D58" s="105"/>
      <c r="E58" s="105"/>
      <c r="F58" s="105"/>
      <c r="G58" s="9"/>
      <c r="H58" s="9"/>
      <c r="I58" s="75"/>
      <c r="J58" s="34"/>
      <c r="K58" s="34"/>
      <c r="L58" s="76" t="s">
        <v>98</v>
      </c>
      <c r="M58" s="211" t="e">
        <f>M34*T59/(S57*M33)/U58</f>
        <v>#VALUE!</v>
      </c>
      <c r="N58" s="213"/>
      <c r="O58" s="7"/>
      <c r="Q58" s="108">
        <v>1</v>
      </c>
      <c r="R58" s="109" t="s">
        <v>99</v>
      </c>
      <c r="S58" s="114">
        <v>98066.5</v>
      </c>
      <c r="T58" s="110" t="s">
        <v>100</v>
      </c>
      <c r="U58" s="111"/>
      <c r="V58" s="111"/>
      <c r="W58" s="111"/>
      <c r="X58" s="111"/>
      <c r="Y58" s="111"/>
      <c r="Z58" s="111"/>
      <c r="AA58" s="111"/>
    </row>
    <row r="59" spans="2:27" ht="15.75" x14ac:dyDescent="0.25">
      <c r="B59" s="103" t="s">
        <v>101</v>
      </c>
      <c r="C59" s="104">
        <f>'[2]План заказ'!B71</f>
        <v>3154</v>
      </c>
      <c r="D59" s="105"/>
      <c r="E59" s="105"/>
      <c r="F59" s="105"/>
      <c r="G59" s="56">
        <f>Рпл</f>
        <v>0</v>
      </c>
      <c r="H59" s="94" t="s">
        <v>99</v>
      </c>
      <c r="I59" s="73" t="s">
        <v>102</v>
      </c>
      <c r="J59" s="74"/>
      <c r="K59" s="74"/>
      <c r="L59" s="74"/>
      <c r="M59" s="214">
        <f>M16*I60</f>
        <v>0</v>
      </c>
      <c r="N59" s="212" t="s">
        <v>99</v>
      </c>
      <c r="O59" s="7"/>
      <c r="Q59" s="111"/>
      <c r="R59" s="111"/>
      <c r="S59" s="111"/>
      <c r="T59" s="111"/>
      <c r="U59" s="111"/>
      <c r="V59" s="111"/>
      <c r="W59" s="111"/>
      <c r="X59" s="111"/>
      <c r="Y59" s="111"/>
      <c r="Z59" s="111"/>
      <c r="AA59" s="111"/>
    </row>
    <row r="60" spans="2:27" ht="15" x14ac:dyDescent="0.25">
      <c r="B60" s="10"/>
      <c r="C60" s="9"/>
      <c r="D60" s="11"/>
      <c r="E60" s="48"/>
      <c r="F60" s="11"/>
      <c r="G60" s="11"/>
      <c r="H60" s="11"/>
      <c r="I60" s="115">
        <v>0.05</v>
      </c>
      <c r="J60" s="34"/>
      <c r="K60" s="34"/>
      <c r="L60" s="76" t="s">
        <v>103</v>
      </c>
      <c r="M60" s="215">
        <f>M35*5%</f>
        <v>0</v>
      </c>
      <c r="N60" s="213"/>
      <c r="O60" s="7"/>
      <c r="Q60" s="108" t="s">
        <v>96</v>
      </c>
      <c r="R60" s="116">
        <v>1</v>
      </c>
      <c r="S60" s="117" t="s">
        <v>104</v>
      </c>
      <c r="T60" s="117"/>
      <c r="U60" s="117" t="s">
        <v>105</v>
      </c>
      <c r="V60" s="117"/>
      <c r="W60" s="117" t="s">
        <v>106</v>
      </c>
      <c r="X60" s="117"/>
      <c r="Y60" s="117"/>
      <c r="Z60" s="117"/>
      <c r="AA60" s="117" t="s">
        <v>107</v>
      </c>
    </row>
    <row r="61" spans="2:27" ht="15.75" x14ac:dyDescent="0.25">
      <c r="B61" s="10"/>
      <c r="C61" s="87"/>
      <c r="D61" s="11"/>
      <c r="E61" s="48"/>
      <c r="F61" s="11"/>
      <c r="G61" s="11"/>
      <c r="H61" s="11"/>
      <c r="I61" s="73" t="s">
        <v>108</v>
      </c>
      <c r="J61" s="74"/>
      <c r="K61" s="74"/>
      <c r="L61" s="74"/>
      <c r="M61" s="210" t="e">
        <f>(M59+M16)*S58/(R56*M15)/1000</f>
        <v>#DIV/0!</v>
      </c>
      <c r="N61" s="212" t="s">
        <v>95</v>
      </c>
      <c r="O61" s="7"/>
      <c r="Q61" s="108">
        <v>1</v>
      </c>
      <c r="R61" s="116" t="s">
        <v>100</v>
      </c>
      <c r="S61" s="118" t="s">
        <v>6</v>
      </c>
      <c r="T61" s="119">
        <v>1</v>
      </c>
      <c r="U61" s="120" t="s">
        <v>109</v>
      </c>
      <c r="V61" s="121"/>
      <c r="W61" s="117"/>
      <c r="X61" s="117"/>
      <c r="Y61" s="117"/>
      <c r="Z61" s="117"/>
      <c r="AA61" s="117"/>
    </row>
    <row r="62" spans="2:27" ht="15.75" x14ac:dyDescent="0.25">
      <c r="B62" s="122" t="s">
        <v>14</v>
      </c>
      <c r="C62" s="56">
        <f>gbr</f>
        <v>0</v>
      </c>
      <c r="D62" s="123" t="s">
        <v>16</v>
      </c>
      <c r="E62" s="124"/>
      <c r="F62" s="11"/>
      <c r="G62" s="56">
        <f>Нт</f>
        <v>0</v>
      </c>
      <c r="H62" s="125" t="s">
        <v>17</v>
      </c>
      <c r="I62" s="75"/>
      <c r="J62" s="34"/>
      <c r="K62" s="34"/>
      <c r="L62" s="76" t="s">
        <v>110</v>
      </c>
      <c r="M62" s="211" t="e">
        <f>(M61+M36)*T61/(S59*M35)/U60</f>
        <v>#DIV/0!</v>
      </c>
      <c r="N62" s="213"/>
      <c r="O62" s="7"/>
    </row>
    <row r="63" spans="2:27" ht="15.75" x14ac:dyDescent="0.25">
      <c r="B63" s="8"/>
      <c r="C63" s="9"/>
      <c r="D63" s="9"/>
      <c r="E63" s="9"/>
      <c r="F63" s="9"/>
      <c r="G63" s="9"/>
      <c r="H63" s="9"/>
      <c r="I63" s="73" t="s">
        <v>111</v>
      </c>
      <c r="J63" s="73"/>
      <c r="K63" s="73"/>
      <c r="L63" s="126"/>
      <c r="M63" s="222" t="e">
        <f>M15-M16*S58/M61/1000/R56</f>
        <v>#DIV/0!</v>
      </c>
      <c r="N63" s="212" t="s">
        <v>16</v>
      </c>
      <c r="O63" s="7"/>
      <c r="Q63" s="165"/>
    </row>
    <row r="64" spans="2:27" ht="15" customHeight="1" x14ac:dyDescent="0.25">
      <c r="B64" s="8"/>
      <c r="C64" s="9"/>
      <c r="D64" s="9"/>
      <c r="E64" s="9"/>
      <c r="F64" s="9"/>
      <c r="G64" s="9"/>
      <c r="H64" s="9"/>
      <c r="I64" s="75"/>
      <c r="J64" s="34"/>
      <c r="K64" s="34"/>
      <c r="L64" s="76" t="s">
        <v>112</v>
      </c>
      <c r="M64" s="223" t="e">
        <f>M35-M36*T61/M62/1000/S59</f>
        <v>#DIV/0!</v>
      </c>
      <c r="N64" s="213"/>
      <c r="O64" s="7"/>
      <c r="Q64" s="165"/>
    </row>
    <row r="65" spans="2:17" ht="15.75" x14ac:dyDescent="0.25">
      <c r="B65" s="8"/>
      <c r="C65" s="9"/>
      <c r="D65" s="9"/>
      <c r="E65" s="9"/>
      <c r="F65" s="9"/>
      <c r="G65" s="9"/>
      <c r="H65" s="9"/>
      <c r="I65" s="13"/>
      <c r="J65" s="9"/>
      <c r="K65" s="9"/>
      <c r="L65" s="9"/>
      <c r="M65" s="127"/>
      <c r="N65" s="9"/>
      <c r="O65" s="7"/>
      <c r="Q65" s="117" t="s">
        <v>113</v>
      </c>
    </row>
    <row r="66" spans="2:17" ht="15.75" x14ac:dyDescent="0.25">
      <c r="B66" s="8"/>
      <c r="C66" s="9"/>
      <c r="D66" s="9"/>
      <c r="E66" s="9"/>
      <c r="F66" s="9"/>
      <c r="G66" s="9"/>
      <c r="H66" s="9"/>
      <c r="I66" s="73" t="s">
        <v>114</v>
      </c>
      <c r="J66" s="74"/>
      <c r="K66" s="74"/>
      <c r="L66" s="74"/>
      <c r="M66" s="220">
        <v>1</v>
      </c>
      <c r="N66" s="20"/>
      <c r="O66" s="7"/>
      <c r="Q66" s="117" t="s">
        <v>115</v>
      </c>
    </row>
    <row r="67" spans="2:17" ht="15" x14ac:dyDescent="0.25">
      <c r="B67" s="8"/>
      <c r="C67" s="9"/>
      <c r="D67" s="9"/>
      <c r="E67" s="9"/>
      <c r="F67" s="9"/>
      <c r="G67" s="9"/>
      <c r="H67" s="9"/>
      <c r="I67" s="128" t="e">
        <f>CEILING(IF(Vзатр/расход&gt;=(Ни-Нсп)/2.4,1,Vгл/(Vнкт+Vзатр)),1)</f>
        <v>#REF!</v>
      </c>
      <c r="J67" s="129" t="e">
        <f>IF(Vзатр/расход&gt;=(Ни-Нсп)/2.4,1,Vгл/(Vнкт+Vзатр))</f>
        <v>#REF!</v>
      </c>
      <c r="K67" s="34"/>
      <c r="L67" s="76" t="s">
        <v>116</v>
      </c>
      <c r="M67" s="221"/>
      <c r="N67" s="38"/>
      <c r="O67" s="7"/>
      <c r="Q67" s="117" t="s">
        <v>117</v>
      </c>
    </row>
    <row r="68" spans="2:17" ht="16.5" thickBot="1" x14ac:dyDescent="0.3">
      <c r="B68" s="130"/>
      <c r="C68" s="131"/>
      <c r="D68" s="131"/>
      <c r="E68" s="132"/>
      <c r="F68" s="133"/>
      <c r="G68" s="133"/>
      <c r="H68" s="133"/>
      <c r="I68" s="134"/>
      <c r="J68" s="134"/>
      <c r="K68" s="134"/>
      <c r="L68" s="134"/>
      <c r="M68" s="134"/>
      <c r="N68" s="134"/>
      <c r="O68" s="135"/>
      <c r="Q68" s="117" t="s">
        <v>118</v>
      </c>
    </row>
    <row r="69" spans="2:17" ht="18" x14ac:dyDescent="0.25">
      <c r="B69" s="216"/>
      <c r="C69" s="224"/>
      <c r="D69" s="224"/>
      <c r="E69" s="224"/>
      <c r="F69" s="224"/>
      <c r="G69" s="224"/>
      <c r="H69" s="224"/>
      <c r="I69" s="224"/>
      <c r="J69" s="224"/>
      <c r="K69" s="224"/>
      <c r="L69" s="224"/>
      <c r="M69" s="224"/>
      <c r="N69" s="224"/>
      <c r="Q69" s="117" t="s">
        <v>119</v>
      </c>
    </row>
    <row r="70" spans="2:17" ht="18" x14ac:dyDescent="0.25">
      <c r="B70" s="216"/>
      <c r="C70" s="216"/>
      <c r="D70" s="216"/>
      <c r="E70" s="216"/>
      <c r="F70" s="216"/>
      <c r="G70" s="216"/>
      <c r="H70" s="216"/>
      <c r="I70" s="216"/>
      <c r="J70" s="216"/>
      <c r="K70" s="216"/>
      <c r="L70" s="216"/>
      <c r="M70" s="216"/>
      <c r="N70" s="216"/>
      <c r="Q70" s="117" t="s">
        <v>120</v>
      </c>
    </row>
    <row r="71" spans="2:17" ht="18" x14ac:dyDescent="0.25">
      <c r="B71" s="136"/>
      <c r="C71" s="136"/>
      <c r="D71" s="136"/>
      <c r="E71" s="136"/>
      <c r="F71" s="136"/>
      <c r="G71" s="136"/>
      <c r="H71" s="136"/>
      <c r="I71" s="136"/>
      <c r="J71" s="136"/>
      <c r="K71" s="136"/>
      <c r="L71" s="136"/>
      <c r="M71" s="136"/>
      <c r="N71" s="136"/>
    </row>
    <row r="72" spans="2:17" s="137" customFormat="1" ht="20.25" x14ac:dyDescent="0.25">
      <c r="B72" s="217" t="s">
        <v>121</v>
      </c>
      <c r="C72" s="217"/>
      <c r="D72" s="217"/>
      <c r="E72" s="217"/>
      <c r="F72" s="217"/>
      <c r="G72" s="217"/>
      <c r="H72" s="217"/>
      <c r="I72" s="217"/>
      <c r="J72" s="217"/>
      <c r="K72" s="217"/>
      <c r="L72" s="217"/>
      <c r="M72" s="217"/>
      <c r="N72" s="217"/>
    </row>
    <row r="73" spans="2:17" s="137" customFormat="1" ht="21" thickBot="1" x14ac:dyDescent="0.3">
      <c r="B73" s="138"/>
      <c r="C73" s="138"/>
      <c r="D73" s="138"/>
      <c r="E73" s="138"/>
      <c r="F73" s="138"/>
      <c r="G73" s="138"/>
      <c r="H73" s="138"/>
      <c r="I73" s="138"/>
      <c r="J73" s="138"/>
      <c r="K73" s="138"/>
      <c r="L73" s="138"/>
      <c r="M73" s="138"/>
      <c r="N73" s="138"/>
    </row>
    <row r="74" spans="2:17" s="141" customFormat="1" ht="20.25" x14ac:dyDescent="0.25">
      <c r="B74" s="139"/>
      <c r="C74" s="139"/>
      <c r="D74" s="139"/>
      <c r="E74" s="139" t="s">
        <v>122</v>
      </c>
      <c r="F74" s="139" t="s">
        <v>123</v>
      </c>
      <c r="G74" s="139" t="s">
        <v>124</v>
      </c>
      <c r="H74" s="139" t="s">
        <v>125</v>
      </c>
      <c r="I74" s="139" t="s">
        <v>126</v>
      </c>
      <c r="J74" s="139" t="s">
        <v>127</v>
      </c>
      <c r="K74" s="140" t="s">
        <v>128</v>
      </c>
      <c r="L74" s="139"/>
      <c r="N74" s="139"/>
    </row>
    <row r="75" spans="2:17" s="137" customFormat="1" ht="21" thickBot="1" x14ac:dyDescent="0.3">
      <c r="B75" s="218" t="s">
        <v>129</v>
      </c>
      <c r="C75" s="218"/>
      <c r="D75" s="218"/>
      <c r="E75" s="56">
        <f>Рпл</f>
        <v>0</v>
      </c>
      <c r="F75" s="51">
        <f>I60+1</f>
        <v>1.05</v>
      </c>
      <c r="G75" s="53">
        <f>S58</f>
        <v>98066.5</v>
      </c>
      <c r="H75" s="51">
        <f>R56</f>
        <v>9.81</v>
      </c>
      <c r="I75" s="56">
        <f>ВНК</f>
        <v>0</v>
      </c>
      <c r="J75" s="142">
        <f>T57</f>
        <v>1000</v>
      </c>
      <c r="K75" s="143" t="e">
        <f>E75*F75*G75/(H75*I75)/J75</f>
        <v>#DIV/0!</v>
      </c>
      <c r="L75" s="138"/>
      <c r="N75" s="138"/>
    </row>
    <row r="76" spans="2:17" s="137" customFormat="1" ht="20.25" x14ac:dyDescent="0.25">
      <c r="B76" s="138"/>
      <c r="C76" s="138"/>
      <c r="D76" s="138"/>
      <c r="E76" s="138"/>
      <c r="F76" s="138"/>
      <c r="G76" s="138"/>
      <c r="H76" s="138"/>
      <c r="I76" s="138"/>
      <c r="J76" s="138"/>
      <c r="K76" s="138"/>
      <c r="L76" s="138"/>
      <c r="M76" s="138"/>
      <c r="N76" s="138"/>
    </row>
    <row r="77" spans="2:17" s="144" customFormat="1" ht="22.5" customHeight="1" x14ac:dyDescent="0.25">
      <c r="B77" s="219" t="s">
        <v>130</v>
      </c>
      <c r="C77" s="219"/>
      <c r="D77" s="219"/>
      <c r="E77" s="219"/>
      <c r="F77" s="219"/>
      <c r="G77" s="219"/>
      <c r="H77" s="219"/>
      <c r="I77" s="219"/>
      <c r="J77" s="219"/>
      <c r="K77" s="219"/>
      <c r="L77" s="219"/>
      <c r="M77" s="219"/>
      <c r="N77" s="219"/>
    </row>
    <row r="78" spans="2:17" s="144" customFormat="1" ht="22.5" customHeight="1" x14ac:dyDescent="0.25">
      <c r="B78" s="219" t="s">
        <v>131</v>
      </c>
      <c r="C78" s="219"/>
      <c r="D78" s="219"/>
      <c r="E78" s="219"/>
      <c r="F78" s="219"/>
      <c r="G78" s="219"/>
      <c r="H78" s="219"/>
      <c r="I78" s="219"/>
      <c r="J78" s="219"/>
      <c r="K78" s="219"/>
      <c r="L78" s="219"/>
      <c r="M78" s="219"/>
      <c r="N78" s="219"/>
    </row>
    <row r="79" spans="2:17" s="144" customFormat="1" ht="20.25" x14ac:dyDescent="0.25">
      <c r="B79" s="219" t="s">
        <v>132</v>
      </c>
      <c r="C79" s="219"/>
      <c r="D79" s="219"/>
      <c r="E79" s="219"/>
      <c r="F79" s="219"/>
      <c r="G79" s="219"/>
      <c r="H79" s="145" t="e">
        <f>K75</f>
        <v>#DIV/0!</v>
      </c>
      <c r="I79" s="146" t="s">
        <v>133</v>
      </c>
      <c r="J79" s="146" t="s">
        <v>134</v>
      </c>
      <c r="K79" s="147">
        <f>M54</f>
        <v>0</v>
      </c>
      <c r="L79" s="146" t="s">
        <v>62</v>
      </c>
      <c r="M79" s="146"/>
      <c r="N79" s="146"/>
      <c r="O79" s="148"/>
    </row>
    <row r="80" spans="2:17" s="144" customFormat="1" ht="22.5" customHeight="1" x14ac:dyDescent="0.25">
      <c r="B80" s="225" t="s">
        <v>135</v>
      </c>
      <c r="C80" s="225"/>
      <c r="D80" s="225"/>
      <c r="E80" s="225"/>
      <c r="F80" s="225"/>
      <c r="G80" s="225"/>
      <c r="H80" s="225"/>
      <c r="I80" s="225"/>
      <c r="J80" s="225"/>
      <c r="K80" s="225"/>
      <c r="L80" s="225"/>
      <c r="M80" s="225"/>
      <c r="N80" s="225"/>
      <c r="O80" s="148"/>
    </row>
    <row r="81" spans="2:17" s="144" customFormat="1" ht="123.75" customHeight="1" x14ac:dyDescent="0.25">
      <c r="B81" s="226" t="s">
        <v>137</v>
      </c>
      <c r="C81" s="226"/>
      <c r="D81" s="226"/>
      <c r="E81" s="226"/>
      <c r="F81" s="226"/>
      <c r="G81" s="226"/>
      <c r="H81" s="226"/>
      <c r="I81" s="226"/>
      <c r="J81" s="226"/>
      <c r="K81" s="226"/>
      <c r="L81" s="226"/>
      <c r="M81" s="226"/>
      <c r="N81" s="226"/>
      <c r="O81" s="149"/>
      <c r="P81" s="150"/>
      <c r="Q81" s="150"/>
    </row>
    <row r="82" spans="2:17" s="144" customFormat="1" ht="60" customHeight="1" x14ac:dyDescent="0.25">
      <c r="B82" s="227" t="s">
        <v>136</v>
      </c>
      <c r="C82" s="228"/>
      <c r="D82" s="228"/>
      <c r="E82" s="228"/>
      <c r="F82" s="228"/>
      <c r="G82" s="228"/>
      <c r="H82" s="228"/>
      <c r="I82" s="228"/>
      <c r="J82" s="228"/>
      <c r="K82" s="228"/>
      <c r="L82" s="228"/>
      <c r="M82" s="228"/>
      <c r="N82" s="228"/>
    </row>
    <row r="83" spans="2:17" s="144" customFormat="1" ht="46.5" customHeight="1" x14ac:dyDescent="0.35">
      <c r="B83" s="148"/>
      <c r="C83" s="148"/>
      <c r="D83" s="148"/>
      <c r="E83" s="148"/>
      <c r="F83" s="148"/>
      <c r="G83" s="148"/>
      <c r="H83" s="151"/>
      <c r="J83" s="152"/>
      <c r="K83" s="152"/>
      <c r="L83" s="153"/>
    </row>
    <row r="84" spans="2:17" s="144" customFormat="1" ht="54" customHeight="1" x14ac:dyDescent="0.35">
      <c r="B84" s="154"/>
      <c r="C84" s="154"/>
      <c r="D84" s="154"/>
      <c r="E84" s="154"/>
      <c r="F84" s="154"/>
      <c r="G84" s="154"/>
      <c r="H84" s="151"/>
      <c r="I84" s="154"/>
      <c r="J84" s="152"/>
      <c r="K84" s="152"/>
      <c r="L84" s="153"/>
      <c r="M84" s="155"/>
      <c r="N84" s="146"/>
    </row>
    <row r="85" spans="2:17" s="144" customFormat="1" ht="23.25" x14ac:dyDescent="0.25">
      <c r="B85" s="154"/>
      <c r="C85" s="154"/>
      <c r="D85" s="154"/>
      <c r="E85" s="154"/>
      <c r="F85" s="154"/>
      <c r="G85" s="154"/>
      <c r="H85" s="154"/>
      <c r="I85" s="154"/>
      <c r="J85" s="154"/>
      <c r="K85" s="154"/>
      <c r="L85" s="155"/>
      <c r="M85" s="155"/>
      <c r="N85" s="146"/>
    </row>
    <row r="86" spans="2:17" s="156" customFormat="1" x14ac:dyDescent="0.25">
      <c r="B86" s="1"/>
      <c r="C86" s="1"/>
      <c r="D86" s="1"/>
      <c r="E86" s="1"/>
      <c r="F86" s="1"/>
      <c r="G86" s="1"/>
      <c r="H86" s="1"/>
      <c r="I86" s="1"/>
      <c r="J86" s="1"/>
      <c r="K86" s="1"/>
      <c r="L86" s="1"/>
      <c r="M86" s="1"/>
      <c r="N86" s="1"/>
    </row>
    <row r="87" spans="2:17" s="156" customFormat="1" x14ac:dyDescent="0.25">
      <c r="B87" s="1"/>
      <c r="C87" s="1"/>
      <c r="D87" s="1"/>
      <c r="E87" s="1"/>
      <c r="F87" s="1"/>
      <c r="G87" s="1"/>
      <c r="H87" s="1"/>
      <c r="I87" s="1"/>
      <c r="J87" s="1"/>
      <c r="K87" s="1"/>
      <c r="L87" s="1"/>
      <c r="M87" s="1"/>
      <c r="N87" s="1"/>
    </row>
    <row r="88" spans="2:17" s="156" customFormat="1" x14ac:dyDescent="0.25">
      <c r="B88" s="1"/>
      <c r="C88" s="1"/>
      <c r="D88" s="1"/>
      <c r="E88" s="1"/>
      <c r="F88" s="1"/>
      <c r="G88" s="1"/>
      <c r="H88" s="1"/>
      <c r="I88" s="1"/>
      <c r="J88" s="1"/>
      <c r="K88" s="1"/>
      <c r="L88" s="1"/>
      <c r="M88" s="1"/>
      <c r="N88" s="1"/>
    </row>
  </sheetData>
  <protectedRanges>
    <protectedRange password="C559" sqref="J6:K11" name="Диапазон3_1"/>
    <protectedRange password="C559" sqref="F6:G11" name="Диапазон2_1"/>
    <protectedRange password="C559" sqref="M28:M29 U33:U35 M26" name="Диапазон1_1"/>
    <protectedRange password="C559" sqref="M13:M25" name="Диапазон1_1_1"/>
    <protectedRange password="C559" sqref="M32:M33 M30" name="Диапазон1_1_2"/>
  </protectedRanges>
  <mergeCells count="63">
    <mergeCell ref="B2:O2"/>
    <mergeCell ref="B79:G79"/>
    <mergeCell ref="B80:N80"/>
    <mergeCell ref="B81:N81"/>
    <mergeCell ref="B82:N82"/>
    <mergeCell ref="B78:N78"/>
    <mergeCell ref="B77:N77"/>
    <mergeCell ref="M66:M67"/>
    <mergeCell ref="M61:M62"/>
    <mergeCell ref="N61:N62"/>
    <mergeCell ref="M63:M64"/>
    <mergeCell ref="N63:N64"/>
    <mergeCell ref="B69:N69"/>
    <mergeCell ref="M59:M60"/>
    <mergeCell ref="N59:N60"/>
    <mergeCell ref="B70:N70"/>
    <mergeCell ref="B72:N72"/>
    <mergeCell ref="B75:D75"/>
    <mergeCell ref="I54:L54"/>
    <mergeCell ref="I56:N56"/>
    <mergeCell ref="M57:M58"/>
    <mergeCell ref="N57:N58"/>
    <mergeCell ref="M52:M53"/>
    <mergeCell ref="N52:N53"/>
    <mergeCell ref="N47:N48"/>
    <mergeCell ref="N50:N51"/>
    <mergeCell ref="B14:G14"/>
    <mergeCell ref="I26:K26"/>
    <mergeCell ref="I30:K30"/>
    <mergeCell ref="N37:N38"/>
    <mergeCell ref="M37:M38"/>
    <mergeCell ref="M39:M40"/>
    <mergeCell ref="N39:N40"/>
    <mergeCell ref="M41:M42"/>
    <mergeCell ref="N41:N42"/>
    <mergeCell ref="M43:M44"/>
    <mergeCell ref="N43:N44"/>
    <mergeCell ref="M45:M46"/>
    <mergeCell ref="N45:N46"/>
    <mergeCell ref="M47:M48"/>
    <mergeCell ref="D9:E9"/>
    <mergeCell ref="H9:I9"/>
    <mergeCell ref="Q33:S33"/>
    <mergeCell ref="I36:N36"/>
    <mergeCell ref="F10:G11"/>
    <mergeCell ref="H10:I10"/>
    <mergeCell ref="J10:K11"/>
    <mergeCell ref="B3:O3"/>
    <mergeCell ref="D10:E10"/>
    <mergeCell ref="D11:E11"/>
    <mergeCell ref="H11:I11"/>
    <mergeCell ref="Q63:Q64"/>
    <mergeCell ref="B4:O4"/>
    <mergeCell ref="D6:E6"/>
    <mergeCell ref="F6:G7"/>
    <mergeCell ref="H6:I6"/>
    <mergeCell ref="J6:K7"/>
    <mergeCell ref="D7:E7"/>
    <mergeCell ref="H7:I7"/>
    <mergeCell ref="D8:E8"/>
    <mergeCell ref="F8:G9"/>
    <mergeCell ref="H8:I8"/>
    <mergeCell ref="J8:K9"/>
  </mergeCells>
  <conditionalFormatting sqref="D13">
    <cfRule type="expression" dxfId="2" priority="2" stopIfTrue="1">
      <formula>$F$14=""</formula>
    </cfRule>
  </conditionalFormatting>
  <conditionalFormatting sqref="B72:B76 B79:B80">
    <cfRule type="expression" dxfId="1" priority="3" stopIfTrue="1">
      <formula>$F$6="Фаинское"</formula>
    </cfRule>
  </conditionalFormatting>
  <conditionalFormatting sqref="B72:B76 B79:B80">
    <cfRule type="expression" dxfId="0" priority="1" stopIfTrue="1">
      <formula>#REF!="Фаинское"</formula>
    </cfRule>
  </conditionalFormatting>
  <dataValidations count="2">
    <dataValidation allowBlank="1" showInputMessage="1" showErrorMessage="1" promptTitle="Поставь русскую &quot;х&quot;" prompt="Для реализации особого случая глушения:_x000a_для скважин с обводненностью более 50% -_x000a_меньшим объемом, но большим удельным весом" sqref="WVU983098 N65591 JI65594 TE65594 ADA65594 AMW65594 AWS65594 BGO65594 BQK65594 CAG65594 CKC65594 CTY65594 DDU65594 DNQ65594 DXM65594 EHI65594 ERE65594 FBA65594 FKW65594 FUS65594 GEO65594 GOK65594 GYG65594 HIC65594 HRY65594 IBU65594 ILQ65594 IVM65594 JFI65594 JPE65594 JZA65594 KIW65594 KSS65594 LCO65594 LMK65594 LWG65594 MGC65594 MPY65594 MZU65594 NJQ65594 NTM65594 ODI65594 ONE65594 OXA65594 PGW65594 PQS65594 QAO65594 QKK65594 QUG65594 REC65594 RNY65594 RXU65594 SHQ65594 SRM65594 TBI65594 TLE65594 TVA65594 UEW65594 UOS65594 UYO65594 VIK65594 VSG65594 WCC65594 WLY65594 WVU65594 N131127 JI131130 TE131130 ADA131130 AMW131130 AWS131130 BGO131130 BQK131130 CAG131130 CKC131130 CTY131130 DDU131130 DNQ131130 DXM131130 EHI131130 ERE131130 FBA131130 FKW131130 FUS131130 GEO131130 GOK131130 GYG131130 HIC131130 HRY131130 IBU131130 ILQ131130 IVM131130 JFI131130 JPE131130 JZA131130 KIW131130 KSS131130 LCO131130 LMK131130 LWG131130 MGC131130 MPY131130 MZU131130 NJQ131130 NTM131130 ODI131130 ONE131130 OXA131130 PGW131130 PQS131130 QAO131130 QKK131130 QUG131130 REC131130 RNY131130 RXU131130 SHQ131130 SRM131130 TBI131130 TLE131130 TVA131130 UEW131130 UOS131130 UYO131130 VIK131130 VSG131130 WCC131130 WLY131130 WVU131130 N196663 JI196666 TE196666 ADA196666 AMW196666 AWS196666 BGO196666 BQK196666 CAG196666 CKC196666 CTY196666 DDU196666 DNQ196666 DXM196666 EHI196666 ERE196666 FBA196666 FKW196666 FUS196666 GEO196666 GOK196666 GYG196666 HIC196666 HRY196666 IBU196666 ILQ196666 IVM196666 JFI196666 JPE196666 JZA196666 KIW196666 KSS196666 LCO196666 LMK196666 LWG196666 MGC196666 MPY196666 MZU196666 NJQ196666 NTM196666 ODI196666 ONE196666 OXA196666 PGW196666 PQS196666 QAO196666 QKK196666 QUG196666 REC196666 RNY196666 RXU196666 SHQ196666 SRM196666 TBI196666 TLE196666 TVA196666 UEW196666 UOS196666 UYO196666 VIK196666 VSG196666 WCC196666 WLY196666 WVU196666 N262199 JI262202 TE262202 ADA262202 AMW262202 AWS262202 BGO262202 BQK262202 CAG262202 CKC262202 CTY262202 DDU262202 DNQ262202 DXM262202 EHI262202 ERE262202 FBA262202 FKW262202 FUS262202 GEO262202 GOK262202 GYG262202 HIC262202 HRY262202 IBU262202 ILQ262202 IVM262202 JFI262202 JPE262202 JZA262202 KIW262202 KSS262202 LCO262202 LMK262202 LWG262202 MGC262202 MPY262202 MZU262202 NJQ262202 NTM262202 ODI262202 ONE262202 OXA262202 PGW262202 PQS262202 QAO262202 QKK262202 QUG262202 REC262202 RNY262202 RXU262202 SHQ262202 SRM262202 TBI262202 TLE262202 TVA262202 UEW262202 UOS262202 UYO262202 VIK262202 VSG262202 WCC262202 WLY262202 WVU262202 N327735 JI327738 TE327738 ADA327738 AMW327738 AWS327738 BGO327738 BQK327738 CAG327738 CKC327738 CTY327738 DDU327738 DNQ327738 DXM327738 EHI327738 ERE327738 FBA327738 FKW327738 FUS327738 GEO327738 GOK327738 GYG327738 HIC327738 HRY327738 IBU327738 ILQ327738 IVM327738 JFI327738 JPE327738 JZA327738 KIW327738 KSS327738 LCO327738 LMK327738 LWG327738 MGC327738 MPY327738 MZU327738 NJQ327738 NTM327738 ODI327738 ONE327738 OXA327738 PGW327738 PQS327738 QAO327738 QKK327738 QUG327738 REC327738 RNY327738 RXU327738 SHQ327738 SRM327738 TBI327738 TLE327738 TVA327738 UEW327738 UOS327738 UYO327738 VIK327738 VSG327738 WCC327738 WLY327738 WVU327738 N393271 JI393274 TE393274 ADA393274 AMW393274 AWS393274 BGO393274 BQK393274 CAG393274 CKC393274 CTY393274 DDU393274 DNQ393274 DXM393274 EHI393274 ERE393274 FBA393274 FKW393274 FUS393274 GEO393274 GOK393274 GYG393274 HIC393274 HRY393274 IBU393274 ILQ393274 IVM393274 JFI393274 JPE393274 JZA393274 KIW393274 KSS393274 LCO393274 LMK393274 LWG393274 MGC393274 MPY393274 MZU393274 NJQ393274 NTM393274 ODI393274 ONE393274 OXA393274 PGW393274 PQS393274 QAO393274 QKK393274 QUG393274 REC393274 RNY393274 RXU393274 SHQ393274 SRM393274 TBI393274 TLE393274 TVA393274 UEW393274 UOS393274 UYO393274 VIK393274 VSG393274 WCC393274 WLY393274 WVU393274 N458807 JI458810 TE458810 ADA458810 AMW458810 AWS458810 BGO458810 BQK458810 CAG458810 CKC458810 CTY458810 DDU458810 DNQ458810 DXM458810 EHI458810 ERE458810 FBA458810 FKW458810 FUS458810 GEO458810 GOK458810 GYG458810 HIC458810 HRY458810 IBU458810 ILQ458810 IVM458810 JFI458810 JPE458810 JZA458810 KIW458810 KSS458810 LCO458810 LMK458810 LWG458810 MGC458810 MPY458810 MZU458810 NJQ458810 NTM458810 ODI458810 ONE458810 OXA458810 PGW458810 PQS458810 QAO458810 QKK458810 QUG458810 REC458810 RNY458810 RXU458810 SHQ458810 SRM458810 TBI458810 TLE458810 TVA458810 UEW458810 UOS458810 UYO458810 VIK458810 VSG458810 WCC458810 WLY458810 WVU458810 N524343 JI524346 TE524346 ADA524346 AMW524346 AWS524346 BGO524346 BQK524346 CAG524346 CKC524346 CTY524346 DDU524346 DNQ524346 DXM524346 EHI524346 ERE524346 FBA524346 FKW524346 FUS524346 GEO524346 GOK524346 GYG524346 HIC524346 HRY524346 IBU524346 ILQ524346 IVM524346 JFI524346 JPE524346 JZA524346 KIW524346 KSS524346 LCO524346 LMK524346 LWG524346 MGC524346 MPY524346 MZU524346 NJQ524346 NTM524346 ODI524346 ONE524346 OXA524346 PGW524346 PQS524346 QAO524346 QKK524346 QUG524346 REC524346 RNY524346 RXU524346 SHQ524346 SRM524346 TBI524346 TLE524346 TVA524346 UEW524346 UOS524346 UYO524346 VIK524346 VSG524346 WCC524346 WLY524346 WVU524346 N589879 JI589882 TE589882 ADA589882 AMW589882 AWS589882 BGO589882 BQK589882 CAG589882 CKC589882 CTY589882 DDU589882 DNQ589882 DXM589882 EHI589882 ERE589882 FBA589882 FKW589882 FUS589882 GEO589882 GOK589882 GYG589882 HIC589882 HRY589882 IBU589882 ILQ589882 IVM589882 JFI589882 JPE589882 JZA589882 KIW589882 KSS589882 LCO589882 LMK589882 LWG589882 MGC589882 MPY589882 MZU589882 NJQ589882 NTM589882 ODI589882 ONE589882 OXA589882 PGW589882 PQS589882 QAO589882 QKK589882 QUG589882 REC589882 RNY589882 RXU589882 SHQ589882 SRM589882 TBI589882 TLE589882 TVA589882 UEW589882 UOS589882 UYO589882 VIK589882 VSG589882 WCC589882 WLY589882 WVU589882 N655415 JI655418 TE655418 ADA655418 AMW655418 AWS655418 BGO655418 BQK655418 CAG655418 CKC655418 CTY655418 DDU655418 DNQ655418 DXM655418 EHI655418 ERE655418 FBA655418 FKW655418 FUS655418 GEO655418 GOK655418 GYG655418 HIC655418 HRY655418 IBU655418 ILQ655418 IVM655418 JFI655418 JPE655418 JZA655418 KIW655418 KSS655418 LCO655418 LMK655418 LWG655418 MGC655418 MPY655418 MZU655418 NJQ655418 NTM655418 ODI655418 ONE655418 OXA655418 PGW655418 PQS655418 QAO655418 QKK655418 QUG655418 REC655418 RNY655418 RXU655418 SHQ655418 SRM655418 TBI655418 TLE655418 TVA655418 UEW655418 UOS655418 UYO655418 VIK655418 VSG655418 WCC655418 WLY655418 WVU655418 N720951 JI720954 TE720954 ADA720954 AMW720954 AWS720954 BGO720954 BQK720954 CAG720954 CKC720954 CTY720954 DDU720954 DNQ720954 DXM720954 EHI720954 ERE720954 FBA720954 FKW720954 FUS720954 GEO720954 GOK720954 GYG720954 HIC720954 HRY720954 IBU720954 ILQ720954 IVM720954 JFI720954 JPE720954 JZA720954 KIW720954 KSS720954 LCO720954 LMK720954 LWG720954 MGC720954 MPY720954 MZU720954 NJQ720954 NTM720954 ODI720954 ONE720954 OXA720954 PGW720954 PQS720954 QAO720954 QKK720954 QUG720954 REC720954 RNY720954 RXU720954 SHQ720954 SRM720954 TBI720954 TLE720954 TVA720954 UEW720954 UOS720954 UYO720954 VIK720954 VSG720954 WCC720954 WLY720954 WVU720954 N786487 JI786490 TE786490 ADA786490 AMW786490 AWS786490 BGO786490 BQK786490 CAG786490 CKC786490 CTY786490 DDU786490 DNQ786490 DXM786490 EHI786490 ERE786490 FBA786490 FKW786490 FUS786490 GEO786490 GOK786490 GYG786490 HIC786490 HRY786490 IBU786490 ILQ786490 IVM786490 JFI786490 JPE786490 JZA786490 KIW786490 KSS786490 LCO786490 LMK786490 LWG786490 MGC786490 MPY786490 MZU786490 NJQ786490 NTM786490 ODI786490 ONE786490 OXA786490 PGW786490 PQS786490 QAO786490 QKK786490 QUG786490 REC786490 RNY786490 RXU786490 SHQ786490 SRM786490 TBI786490 TLE786490 TVA786490 UEW786490 UOS786490 UYO786490 VIK786490 VSG786490 WCC786490 WLY786490 WVU786490 N852023 JI852026 TE852026 ADA852026 AMW852026 AWS852026 BGO852026 BQK852026 CAG852026 CKC852026 CTY852026 DDU852026 DNQ852026 DXM852026 EHI852026 ERE852026 FBA852026 FKW852026 FUS852026 GEO852026 GOK852026 GYG852026 HIC852026 HRY852026 IBU852026 ILQ852026 IVM852026 JFI852026 JPE852026 JZA852026 KIW852026 KSS852026 LCO852026 LMK852026 LWG852026 MGC852026 MPY852026 MZU852026 NJQ852026 NTM852026 ODI852026 ONE852026 OXA852026 PGW852026 PQS852026 QAO852026 QKK852026 QUG852026 REC852026 RNY852026 RXU852026 SHQ852026 SRM852026 TBI852026 TLE852026 TVA852026 UEW852026 UOS852026 UYO852026 VIK852026 VSG852026 WCC852026 WLY852026 WVU852026 N917559 JI917562 TE917562 ADA917562 AMW917562 AWS917562 BGO917562 BQK917562 CAG917562 CKC917562 CTY917562 DDU917562 DNQ917562 DXM917562 EHI917562 ERE917562 FBA917562 FKW917562 FUS917562 GEO917562 GOK917562 GYG917562 HIC917562 HRY917562 IBU917562 ILQ917562 IVM917562 JFI917562 JPE917562 JZA917562 KIW917562 KSS917562 LCO917562 LMK917562 LWG917562 MGC917562 MPY917562 MZU917562 NJQ917562 NTM917562 ODI917562 ONE917562 OXA917562 PGW917562 PQS917562 QAO917562 QKK917562 QUG917562 REC917562 RNY917562 RXU917562 SHQ917562 SRM917562 TBI917562 TLE917562 TVA917562 UEW917562 UOS917562 UYO917562 VIK917562 VSG917562 WCC917562 WLY917562 WVU917562 N983095 JI983098 TE983098 ADA983098 AMW983098 AWS983098 BGO983098 BQK983098 CAG983098 CKC983098 CTY983098 DDU983098 DNQ983098 DXM983098 EHI983098 ERE983098 FBA983098 FKW983098 FUS983098 GEO983098 GOK983098 GYG983098 HIC983098 HRY983098 IBU983098 ILQ983098 IVM983098 JFI983098 JPE983098 JZA983098 KIW983098 KSS983098 LCO983098 LMK983098 LWG983098 MGC983098 MPY983098 MZU983098 NJQ983098 NTM983098 ODI983098 ONE983098 OXA983098 PGW983098 PQS983098 QAO983098 QKK983098 QUG983098 REC983098 RNY983098 RXU983098 SHQ983098 SRM983098 TBI983098 TLE983098 TVA983098 UEW983098 UOS983098 UYO983098 VIK983098 VSG983098 WCC983098 WLY983098"/>
    <dataValidation type="list" allowBlank="1" showInputMessage="1" showErrorMessage="1" sqref="D15:G15 IY29:JB29 SU29:SX29 ACQ29:ACT29 AMM29:AMP29 AWI29:AWL29 BGE29:BGH29 BQA29:BQD29 BZW29:BZZ29 CJS29:CJV29 CTO29:CTR29 DDK29:DDN29 DNG29:DNJ29 DXC29:DXF29 EGY29:EHB29 EQU29:EQX29 FAQ29:FAT29 FKM29:FKP29 FUI29:FUL29 GEE29:GEH29 GOA29:GOD29 GXW29:GXZ29 HHS29:HHV29 HRO29:HRR29 IBK29:IBN29 ILG29:ILJ29 IVC29:IVF29 JEY29:JFB29 JOU29:JOX29 JYQ29:JYT29 KIM29:KIP29 KSI29:KSL29 LCE29:LCH29 LMA29:LMD29 LVW29:LVZ29 MFS29:MFV29 MPO29:MPR29 MZK29:MZN29 NJG29:NJJ29 NTC29:NTF29 OCY29:ODB29 OMU29:OMX29 OWQ29:OWT29 PGM29:PGP29 PQI29:PQL29 QAE29:QAH29 QKA29:QKD29 QTW29:QTZ29 RDS29:RDV29 RNO29:RNR29 RXK29:RXN29 SHG29:SHJ29 SRC29:SRF29 TAY29:TBB29 TKU29:TKX29 TUQ29:TUT29 UEM29:UEP29 UOI29:UOL29 UYE29:UYH29 VIA29:VID29 VRW29:VRZ29 WBS29:WBV29 WLO29:WLR29 WVK29:WVN29 D65550:G65550 IY65553:JB65553 SU65553:SX65553 ACQ65553:ACT65553 AMM65553:AMP65553 AWI65553:AWL65553 BGE65553:BGH65553 BQA65553:BQD65553 BZW65553:BZZ65553 CJS65553:CJV65553 CTO65553:CTR65553 DDK65553:DDN65553 DNG65553:DNJ65553 DXC65553:DXF65553 EGY65553:EHB65553 EQU65553:EQX65553 FAQ65553:FAT65553 FKM65553:FKP65553 FUI65553:FUL65553 GEE65553:GEH65553 GOA65553:GOD65553 GXW65553:GXZ65553 HHS65553:HHV65553 HRO65553:HRR65553 IBK65553:IBN65553 ILG65553:ILJ65553 IVC65553:IVF65553 JEY65553:JFB65553 JOU65553:JOX65553 JYQ65553:JYT65553 KIM65553:KIP65553 KSI65553:KSL65553 LCE65553:LCH65553 LMA65553:LMD65553 LVW65553:LVZ65553 MFS65553:MFV65553 MPO65553:MPR65553 MZK65553:MZN65553 NJG65553:NJJ65553 NTC65553:NTF65553 OCY65553:ODB65553 OMU65553:OMX65553 OWQ65553:OWT65553 PGM65553:PGP65553 PQI65553:PQL65553 QAE65553:QAH65553 QKA65553:QKD65553 QTW65553:QTZ65553 RDS65553:RDV65553 RNO65553:RNR65553 RXK65553:RXN65553 SHG65553:SHJ65553 SRC65553:SRF65553 TAY65553:TBB65553 TKU65553:TKX65553 TUQ65553:TUT65553 UEM65553:UEP65553 UOI65553:UOL65553 UYE65553:UYH65553 VIA65553:VID65553 VRW65553:VRZ65553 WBS65553:WBV65553 WLO65553:WLR65553 WVK65553:WVN65553 D131086:G131086 IY131089:JB131089 SU131089:SX131089 ACQ131089:ACT131089 AMM131089:AMP131089 AWI131089:AWL131089 BGE131089:BGH131089 BQA131089:BQD131089 BZW131089:BZZ131089 CJS131089:CJV131089 CTO131089:CTR131089 DDK131089:DDN131089 DNG131089:DNJ131089 DXC131089:DXF131089 EGY131089:EHB131089 EQU131089:EQX131089 FAQ131089:FAT131089 FKM131089:FKP131089 FUI131089:FUL131089 GEE131089:GEH131089 GOA131089:GOD131089 GXW131089:GXZ131089 HHS131089:HHV131089 HRO131089:HRR131089 IBK131089:IBN131089 ILG131089:ILJ131089 IVC131089:IVF131089 JEY131089:JFB131089 JOU131089:JOX131089 JYQ131089:JYT131089 KIM131089:KIP131089 KSI131089:KSL131089 LCE131089:LCH131089 LMA131089:LMD131089 LVW131089:LVZ131089 MFS131089:MFV131089 MPO131089:MPR131089 MZK131089:MZN131089 NJG131089:NJJ131089 NTC131089:NTF131089 OCY131089:ODB131089 OMU131089:OMX131089 OWQ131089:OWT131089 PGM131089:PGP131089 PQI131089:PQL131089 QAE131089:QAH131089 QKA131089:QKD131089 QTW131089:QTZ131089 RDS131089:RDV131089 RNO131089:RNR131089 RXK131089:RXN131089 SHG131089:SHJ131089 SRC131089:SRF131089 TAY131089:TBB131089 TKU131089:TKX131089 TUQ131089:TUT131089 UEM131089:UEP131089 UOI131089:UOL131089 UYE131089:UYH131089 VIA131089:VID131089 VRW131089:VRZ131089 WBS131089:WBV131089 WLO131089:WLR131089 WVK131089:WVN131089 D196622:G196622 IY196625:JB196625 SU196625:SX196625 ACQ196625:ACT196625 AMM196625:AMP196625 AWI196625:AWL196625 BGE196625:BGH196625 BQA196625:BQD196625 BZW196625:BZZ196625 CJS196625:CJV196625 CTO196625:CTR196625 DDK196625:DDN196625 DNG196625:DNJ196625 DXC196625:DXF196625 EGY196625:EHB196625 EQU196625:EQX196625 FAQ196625:FAT196625 FKM196625:FKP196625 FUI196625:FUL196625 GEE196625:GEH196625 GOA196625:GOD196625 GXW196625:GXZ196625 HHS196625:HHV196625 HRO196625:HRR196625 IBK196625:IBN196625 ILG196625:ILJ196625 IVC196625:IVF196625 JEY196625:JFB196625 JOU196625:JOX196625 JYQ196625:JYT196625 KIM196625:KIP196625 KSI196625:KSL196625 LCE196625:LCH196625 LMA196625:LMD196625 LVW196625:LVZ196625 MFS196625:MFV196625 MPO196625:MPR196625 MZK196625:MZN196625 NJG196625:NJJ196625 NTC196625:NTF196625 OCY196625:ODB196625 OMU196625:OMX196625 OWQ196625:OWT196625 PGM196625:PGP196625 PQI196625:PQL196625 QAE196625:QAH196625 QKA196625:QKD196625 QTW196625:QTZ196625 RDS196625:RDV196625 RNO196625:RNR196625 RXK196625:RXN196625 SHG196625:SHJ196625 SRC196625:SRF196625 TAY196625:TBB196625 TKU196625:TKX196625 TUQ196625:TUT196625 UEM196625:UEP196625 UOI196625:UOL196625 UYE196625:UYH196625 VIA196625:VID196625 VRW196625:VRZ196625 WBS196625:WBV196625 WLO196625:WLR196625 WVK196625:WVN196625 D262158:G262158 IY262161:JB262161 SU262161:SX262161 ACQ262161:ACT262161 AMM262161:AMP262161 AWI262161:AWL262161 BGE262161:BGH262161 BQA262161:BQD262161 BZW262161:BZZ262161 CJS262161:CJV262161 CTO262161:CTR262161 DDK262161:DDN262161 DNG262161:DNJ262161 DXC262161:DXF262161 EGY262161:EHB262161 EQU262161:EQX262161 FAQ262161:FAT262161 FKM262161:FKP262161 FUI262161:FUL262161 GEE262161:GEH262161 GOA262161:GOD262161 GXW262161:GXZ262161 HHS262161:HHV262161 HRO262161:HRR262161 IBK262161:IBN262161 ILG262161:ILJ262161 IVC262161:IVF262161 JEY262161:JFB262161 JOU262161:JOX262161 JYQ262161:JYT262161 KIM262161:KIP262161 KSI262161:KSL262161 LCE262161:LCH262161 LMA262161:LMD262161 LVW262161:LVZ262161 MFS262161:MFV262161 MPO262161:MPR262161 MZK262161:MZN262161 NJG262161:NJJ262161 NTC262161:NTF262161 OCY262161:ODB262161 OMU262161:OMX262161 OWQ262161:OWT262161 PGM262161:PGP262161 PQI262161:PQL262161 QAE262161:QAH262161 QKA262161:QKD262161 QTW262161:QTZ262161 RDS262161:RDV262161 RNO262161:RNR262161 RXK262161:RXN262161 SHG262161:SHJ262161 SRC262161:SRF262161 TAY262161:TBB262161 TKU262161:TKX262161 TUQ262161:TUT262161 UEM262161:UEP262161 UOI262161:UOL262161 UYE262161:UYH262161 VIA262161:VID262161 VRW262161:VRZ262161 WBS262161:WBV262161 WLO262161:WLR262161 WVK262161:WVN262161 D327694:G327694 IY327697:JB327697 SU327697:SX327697 ACQ327697:ACT327697 AMM327697:AMP327697 AWI327697:AWL327697 BGE327697:BGH327697 BQA327697:BQD327697 BZW327697:BZZ327697 CJS327697:CJV327697 CTO327697:CTR327697 DDK327697:DDN327697 DNG327697:DNJ327697 DXC327697:DXF327697 EGY327697:EHB327697 EQU327697:EQX327697 FAQ327697:FAT327697 FKM327697:FKP327697 FUI327697:FUL327697 GEE327697:GEH327697 GOA327697:GOD327697 GXW327697:GXZ327697 HHS327697:HHV327697 HRO327697:HRR327697 IBK327697:IBN327697 ILG327697:ILJ327697 IVC327697:IVF327697 JEY327697:JFB327697 JOU327697:JOX327697 JYQ327697:JYT327697 KIM327697:KIP327697 KSI327697:KSL327697 LCE327697:LCH327697 LMA327697:LMD327697 LVW327697:LVZ327697 MFS327697:MFV327697 MPO327697:MPR327697 MZK327697:MZN327697 NJG327697:NJJ327697 NTC327697:NTF327697 OCY327697:ODB327697 OMU327697:OMX327697 OWQ327697:OWT327697 PGM327697:PGP327697 PQI327697:PQL327697 QAE327697:QAH327697 QKA327697:QKD327697 QTW327697:QTZ327697 RDS327697:RDV327697 RNO327697:RNR327697 RXK327697:RXN327697 SHG327697:SHJ327697 SRC327697:SRF327697 TAY327697:TBB327697 TKU327697:TKX327697 TUQ327697:TUT327697 UEM327697:UEP327697 UOI327697:UOL327697 UYE327697:UYH327697 VIA327697:VID327697 VRW327697:VRZ327697 WBS327697:WBV327697 WLO327697:WLR327697 WVK327697:WVN327697 D393230:G393230 IY393233:JB393233 SU393233:SX393233 ACQ393233:ACT393233 AMM393233:AMP393233 AWI393233:AWL393233 BGE393233:BGH393233 BQA393233:BQD393233 BZW393233:BZZ393233 CJS393233:CJV393233 CTO393233:CTR393233 DDK393233:DDN393233 DNG393233:DNJ393233 DXC393233:DXF393233 EGY393233:EHB393233 EQU393233:EQX393233 FAQ393233:FAT393233 FKM393233:FKP393233 FUI393233:FUL393233 GEE393233:GEH393233 GOA393233:GOD393233 GXW393233:GXZ393233 HHS393233:HHV393233 HRO393233:HRR393233 IBK393233:IBN393233 ILG393233:ILJ393233 IVC393233:IVF393233 JEY393233:JFB393233 JOU393233:JOX393233 JYQ393233:JYT393233 KIM393233:KIP393233 KSI393233:KSL393233 LCE393233:LCH393233 LMA393233:LMD393233 LVW393233:LVZ393233 MFS393233:MFV393233 MPO393233:MPR393233 MZK393233:MZN393233 NJG393233:NJJ393233 NTC393233:NTF393233 OCY393233:ODB393233 OMU393233:OMX393233 OWQ393233:OWT393233 PGM393233:PGP393233 PQI393233:PQL393233 QAE393233:QAH393233 QKA393233:QKD393233 QTW393233:QTZ393233 RDS393233:RDV393233 RNO393233:RNR393233 RXK393233:RXN393233 SHG393233:SHJ393233 SRC393233:SRF393233 TAY393233:TBB393233 TKU393233:TKX393233 TUQ393233:TUT393233 UEM393233:UEP393233 UOI393233:UOL393233 UYE393233:UYH393233 VIA393233:VID393233 VRW393233:VRZ393233 WBS393233:WBV393233 WLO393233:WLR393233 WVK393233:WVN393233 D458766:G458766 IY458769:JB458769 SU458769:SX458769 ACQ458769:ACT458769 AMM458769:AMP458769 AWI458769:AWL458769 BGE458769:BGH458769 BQA458769:BQD458769 BZW458769:BZZ458769 CJS458769:CJV458769 CTO458769:CTR458769 DDK458769:DDN458769 DNG458769:DNJ458769 DXC458769:DXF458769 EGY458769:EHB458769 EQU458769:EQX458769 FAQ458769:FAT458769 FKM458769:FKP458769 FUI458769:FUL458769 GEE458769:GEH458769 GOA458769:GOD458769 GXW458769:GXZ458769 HHS458769:HHV458769 HRO458769:HRR458769 IBK458769:IBN458769 ILG458769:ILJ458769 IVC458769:IVF458769 JEY458769:JFB458769 JOU458769:JOX458769 JYQ458769:JYT458769 KIM458769:KIP458769 KSI458769:KSL458769 LCE458769:LCH458769 LMA458769:LMD458769 LVW458769:LVZ458769 MFS458769:MFV458769 MPO458769:MPR458769 MZK458769:MZN458769 NJG458769:NJJ458769 NTC458769:NTF458769 OCY458769:ODB458769 OMU458769:OMX458769 OWQ458769:OWT458769 PGM458769:PGP458769 PQI458769:PQL458769 QAE458769:QAH458769 QKA458769:QKD458769 QTW458769:QTZ458769 RDS458769:RDV458769 RNO458769:RNR458769 RXK458769:RXN458769 SHG458769:SHJ458769 SRC458769:SRF458769 TAY458769:TBB458769 TKU458769:TKX458769 TUQ458769:TUT458769 UEM458769:UEP458769 UOI458769:UOL458769 UYE458769:UYH458769 VIA458769:VID458769 VRW458769:VRZ458769 WBS458769:WBV458769 WLO458769:WLR458769 WVK458769:WVN458769 D524302:G524302 IY524305:JB524305 SU524305:SX524305 ACQ524305:ACT524305 AMM524305:AMP524305 AWI524305:AWL524305 BGE524305:BGH524305 BQA524305:BQD524305 BZW524305:BZZ524305 CJS524305:CJV524305 CTO524305:CTR524305 DDK524305:DDN524305 DNG524305:DNJ524305 DXC524305:DXF524305 EGY524305:EHB524305 EQU524305:EQX524305 FAQ524305:FAT524305 FKM524305:FKP524305 FUI524305:FUL524305 GEE524305:GEH524305 GOA524305:GOD524305 GXW524305:GXZ524305 HHS524305:HHV524305 HRO524305:HRR524305 IBK524305:IBN524305 ILG524305:ILJ524305 IVC524305:IVF524305 JEY524305:JFB524305 JOU524305:JOX524305 JYQ524305:JYT524305 KIM524305:KIP524305 KSI524305:KSL524305 LCE524305:LCH524305 LMA524305:LMD524305 LVW524305:LVZ524305 MFS524305:MFV524305 MPO524305:MPR524305 MZK524305:MZN524305 NJG524305:NJJ524305 NTC524305:NTF524305 OCY524305:ODB524305 OMU524305:OMX524305 OWQ524305:OWT524305 PGM524305:PGP524305 PQI524305:PQL524305 QAE524305:QAH524305 QKA524305:QKD524305 QTW524305:QTZ524305 RDS524305:RDV524305 RNO524305:RNR524305 RXK524305:RXN524305 SHG524305:SHJ524305 SRC524305:SRF524305 TAY524305:TBB524305 TKU524305:TKX524305 TUQ524305:TUT524305 UEM524305:UEP524305 UOI524305:UOL524305 UYE524305:UYH524305 VIA524305:VID524305 VRW524305:VRZ524305 WBS524305:WBV524305 WLO524305:WLR524305 WVK524305:WVN524305 D589838:G589838 IY589841:JB589841 SU589841:SX589841 ACQ589841:ACT589841 AMM589841:AMP589841 AWI589841:AWL589841 BGE589841:BGH589841 BQA589841:BQD589841 BZW589841:BZZ589841 CJS589841:CJV589841 CTO589841:CTR589841 DDK589841:DDN589841 DNG589841:DNJ589841 DXC589841:DXF589841 EGY589841:EHB589841 EQU589841:EQX589841 FAQ589841:FAT589841 FKM589841:FKP589841 FUI589841:FUL589841 GEE589841:GEH589841 GOA589841:GOD589841 GXW589841:GXZ589841 HHS589841:HHV589841 HRO589841:HRR589841 IBK589841:IBN589841 ILG589841:ILJ589841 IVC589841:IVF589841 JEY589841:JFB589841 JOU589841:JOX589841 JYQ589841:JYT589841 KIM589841:KIP589841 KSI589841:KSL589841 LCE589841:LCH589841 LMA589841:LMD589841 LVW589841:LVZ589841 MFS589841:MFV589841 MPO589841:MPR589841 MZK589841:MZN589841 NJG589841:NJJ589841 NTC589841:NTF589841 OCY589841:ODB589841 OMU589841:OMX589841 OWQ589841:OWT589841 PGM589841:PGP589841 PQI589841:PQL589841 QAE589841:QAH589841 QKA589841:QKD589841 QTW589841:QTZ589841 RDS589841:RDV589841 RNO589841:RNR589841 RXK589841:RXN589841 SHG589841:SHJ589841 SRC589841:SRF589841 TAY589841:TBB589841 TKU589841:TKX589841 TUQ589841:TUT589841 UEM589841:UEP589841 UOI589841:UOL589841 UYE589841:UYH589841 VIA589841:VID589841 VRW589841:VRZ589841 WBS589841:WBV589841 WLO589841:WLR589841 WVK589841:WVN589841 D655374:G655374 IY655377:JB655377 SU655377:SX655377 ACQ655377:ACT655377 AMM655377:AMP655377 AWI655377:AWL655377 BGE655377:BGH655377 BQA655377:BQD655377 BZW655377:BZZ655377 CJS655377:CJV655377 CTO655377:CTR655377 DDK655377:DDN655377 DNG655377:DNJ655377 DXC655377:DXF655377 EGY655377:EHB655377 EQU655377:EQX655377 FAQ655377:FAT655377 FKM655377:FKP655377 FUI655377:FUL655377 GEE655377:GEH655377 GOA655377:GOD655377 GXW655377:GXZ655377 HHS655377:HHV655377 HRO655377:HRR655377 IBK655377:IBN655377 ILG655377:ILJ655377 IVC655377:IVF655377 JEY655377:JFB655377 JOU655377:JOX655377 JYQ655377:JYT655377 KIM655377:KIP655377 KSI655377:KSL655377 LCE655377:LCH655377 LMA655377:LMD655377 LVW655377:LVZ655377 MFS655377:MFV655377 MPO655377:MPR655377 MZK655377:MZN655377 NJG655377:NJJ655377 NTC655377:NTF655377 OCY655377:ODB655377 OMU655377:OMX655377 OWQ655377:OWT655377 PGM655377:PGP655377 PQI655377:PQL655377 QAE655377:QAH655377 QKA655377:QKD655377 QTW655377:QTZ655377 RDS655377:RDV655377 RNO655377:RNR655377 RXK655377:RXN655377 SHG655377:SHJ655377 SRC655377:SRF655377 TAY655377:TBB655377 TKU655377:TKX655377 TUQ655377:TUT655377 UEM655377:UEP655377 UOI655377:UOL655377 UYE655377:UYH655377 VIA655377:VID655377 VRW655377:VRZ655377 WBS655377:WBV655377 WLO655377:WLR655377 WVK655377:WVN655377 D720910:G720910 IY720913:JB720913 SU720913:SX720913 ACQ720913:ACT720913 AMM720913:AMP720913 AWI720913:AWL720913 BGE720913:BGH720913 BQA720913:BQD720913 BZW720913:BZZ720913 CJS720913:CJV720913 CTO720913:CTR720913 DDK720913:DDN720913 DNG720913:DNJ720913 DXC720913:DXF720913 EGY720913:EHB720913 EQU720913:EQX720913 FAQ720913:FAT720913 FKM720913:FKP720913 FUI720913:FUL720913 GEE720913:GEH720913 GOA720913:GOD720913 GXW720913:GXZ720913 HHS720913:HHV720913 HRO720913:HRR720913 IBK720913:IBN720913 ILG720913:ILJ720913 IVC720913:IVF720913 JEY720913:JFB720913 JOU720913:JOX720913 JYQ720913:JYT720913 KIM720913:KIP720913 KSI720913:KSL720913 LCE720913:LCH720913 LMA720913:LMD720913 LVW720913:LVZ720913 MFS720913:MFV720913 MPO720913:MPR720913 MZK720913:MZN720913 NJG720913:NJJ720913 NTC720913:NTF720913 OCY720913:ODB720913 OMU720913:OMX720913 OWQ720913:OWT720913 PGM720913:PGP720913 PQI720913:PQL720913 QAE720913:QAH720913 QKA720913:QKD720913 QTW720913:QTZ720913 RDS720913:RDV720913 RNO720913:RNR720913 RXK720913:RXN720913 SHG720913:SHJ720913 SRC720913:SRF720913 TAY720913:TBB720913 TKU720913:TKX720913 TUQ720913:TUT720913 UEM720913:UEP720913 UOI720913:UOL720913 UYE720913:UYH720913 VIA720913:VID720913 VRW720913:VRZ720913 WBS720913:WBV720913 WLO720913:WLR720913 WVK720913:WVN720913 D786446:G786446 IY786449:JB786449 SU786449:SX786449 ACQ786449:ACT786449 AMM786449:AMP786449 AWI786449:AWL786449 BGE786449:BGH786449 BQA786449:BQD786449 BZW786449:BZZ786449 CJS786449:CJV786449 CTO786449:CTR786449 DDK786449:DDN786449 DNG786449:DNJ786449 DXC786449:DXF786449 EGY786449:EHB786449 EQU786449:EQX786449 FAQ786449:FAT786449 FKM786449:FKP786449 FUI786449:FUL786449 GEE786449:GEH786449 GOA786449:GOD786449 GXW786449:GXZ786449 HHS786449:HHV786449 HRO786449:HRR786449 IBK786449:IBN786449 ILG786449:ILJ786449 IVC786449:IVF786449 JEY786449:JFB786449 JOU786449:JOX786449 JYQ786449:JYT786449 KIM786449:KIP786449 KSI786449:KSL786449 LCE786449:LCH786449 LMA786449:LMD786449 LVW786449:LVZ786449 MFS786449:MFV786449 MPO786449:MPR786449 MZK786449:MZN786449 NJG786449:NJJ786449 NTC786449:NTF786449 OCY786449:ODB786449 OMU786449:OMX786449 OWQ786449:OWT786449 PGM786449:PGP786449 PQI786449:PQL786449 QAE786449:QAH786449 QKA786449:QKD786449 QTW786449:QTZ786449 RDS786449:RDV786449 RNO786449:RNR786449 RXK786449:RXN786449 SHG786449:SHJ786449 SRC786449:SRF786449 TAY786449:TBB786449 TKU786449:TKX786449 TUQ786449:TUT786449 UEM786449:UEP786449 UOI786449:UOL786449 UYE786449:UYH786449 VIA786449:VID786449 VRW786449:VRZ786449 WBS786449:WBV786449 WLO786449:WLR786449 WVK786449:WVN786449 D851982:G851982 IY851985:JB851985 SU851985:SX851985 ACQ851985:ACT851985 AMM851985:AMP851985 AWI851985:AWL851985 BGE851985:BGH851985 BQA851985:BQD851985 BZW851985:BZZ851985 CJS851985:CJV851985 CTO851985:CTR851985 DDK851985:DDN851985 DNG851985:DNJ851985 DXC851985:DXF851985 EGY851985:EHB851985 EQU851985:EQX851985 FAQ851985:FAT851985 FKM851985:FKP851985 FUI851985:FUL851985 GEE851985:GEH851985 GOA851985:GOD851985 GXW851985:GXZ851985 HHS851985:HHV851985 HRO851985:HRR851985 IBK851985:IBN851985 ILG851985:ILJ851985 IVC851985:IVF851985 JEY851985:JFB851985 JOU851985:JOX851985 JYQ851985:JYT851985 KIM851985:KIP851985 KSI851985:KSL851985 LCE851985:LCH851985 LMA851985:LMD851985 LVW851985:LVZ851985 MFS851985:MFV851985 MPO851985:MPR851985 MZK851985:MZN851985 NJG851985:NJJ851985 NTC851985:NTF851985 OCY851985:ODB851985 OMU851985:OMX851985 OWQ851985:OWT851985 PGM851985:PGP851985 PQI851985:PQL851985 QAE851985:QAH851985 QKA851985:QKD851985 QTW851985:QTZ851985 RDS851985:RDV851985 RNO851985:RNR851985 RXK851985:RXN851985 SHG851985:SHJ851985 SRC851985:SRF851985 TAY851985:TBB851985 TKU851985:TKX851985 TUQ851985:TUT851985 UEM851985:UEP851985 UOI851985:UOL851985 UYE851985:UYH851985 VIA851985:VID851985 VRW851985:VRZ851985 WBS851985:WBV851985 WLO851985:WLR851985 WVK851985:WVN851985 D917518:G917518 IY917521:JB917521 SU917521:SX917521 ACQ917521:ACT917521 AMM917521:AMP917521 AWI917521:AWL917521 BGE917521:BGH917521 BQA917521:BQD917521 BZW917521:BZZ917521 CJS917521:CJV917521 CTO917521:CTR917521 DDK917521:DDN917521 DNG917521:DNJ917521 DXC917521:DXF917521 EGY917521:EHB917521 EQU917521:EQX917521 FAQ917521:FAT917521 FKM917521:FKP917521 FUI917521:FUL917521 GEE917521:GEH917521 GOA917521:GOD917521 GXW917521:GXZ917521 HHS917521:HHV917521 HRO917521:HRR917521 IBK917521:IBN917521 ILG917521:ILJ917521 IVC917521:IVF917521 JEY917521:JFB917521 JOU917521:JOX917521 JYQ917521:JYT917521 KIM917521:KIP917521 KSI917521:KSL917521 LCE917521:LCH917521 LMA917521:LMD917521 LVW917521:LVZ917521 MFS917521:MFV917521 MPO917521:MPR917521 MZK917521:MZN917521 NJG917521:NJJ917521 NTC917521:NTF917521 OCY917521:ODB917521 OMU917521:OMX917521 OWQ917521:OWT917521 PGM917521:PGP917521 PQI917521:PQL917521 QAE917521:QAH917521 QKA917521:QKD917521 QTW917521:QTZ917521 RDS917521:RDV917521 RNO917521:RNR917521 RXK917521:RXN917521 SHG917521:SHJ917521 SRC917521:SRF917521 TAY917521:TBB917521 TKU917521:TKX917521 TUQ917521:TUT917521 UEM917521:UEP917521 UOI917521:UOL917521 UYE917521:UYH917521 VIA917521:VID917521 VRW917521:VRZ917521 WBS917521:WBV917521 WLO917521:WLR917521 WVK917521:WVN917521 D983054:G983054 IY983057:JB983057 SU983057:SX983057 ACQ983057:ACT983057 AMM983057:AMP983057 AWI983057:AWL983057 BGE983057:BGH983057 BQA983057:BQD983057 BZW983057:BZZ983057 CJS983057:CJV983057 CTO983057:CTR983057 DDK983057:DDN983057 DNG983057:DNJ983057 DXC983057:DXF983057 EGY983057:EHB983057 EQU983057:EQX983057 FAQ983057:FAT983057 FKM983057:FKP983057 FUI983057:FUL983057 GEE983057:GEH983057 GOA983057:GOD983057 GXW983057:GXZ983057 HHS983057:HHV983057 HRO983057:HRR983057 IBK983057:IBN983057 ILG983057:ILJ983057 IVC983057:IVF983057 JEY983057:JFB983057 JOU983057:JOX983057 JYQ983057:JYT983057 KIM983057:KIP983057 KSI983057:KSL983057 LCE983057:LCH983057 LMA983057:LMD983057 LVW983057:LVZ983057 MFS983057:MFV983057 MPO983057:MPR983057 MZK983057:MZN983057 NJG983057:NJJ983057 NTC983057:NTF983057 OCY983057:ODB983057 OMU983057:OMX983057 OWQ983057:OWT983057 PGM983057:PGP983057 PQI983057:PQL983057 QAE983057:QAH983057 QKA983057:QKD983057 QTW983057:QTZ983057 RDS983057:RDV983057 RNO983057:RNR983057 RXK983057:RXN983057 SHG983057:SHJ983057 SRC983057:SRF983057 TAY983057:TBB983057 TKU983057:TKX983057 TUQ983057:TUT983057 UEM983057:UEP983057 UOI983057:UOL983057 UYE983057:UYH983057 VIA983057:VID983057 VRW983057:VRZ983057 WBS983057:WBV983057 WLO983057:WLR983057 WVK983057:WVN983057">
      <formula1>"нет,гидрофобизатор,инг.солеотложений,инг.коррозии,г/фобизатор+инг.с/отл,г/фобизатор+инг.с/отл+инг.корр,инг.с/о+инг.корр"</formula1>
    </dataValidation>
  </dataValidations>
  <printOptions horizontalCentered="1"/>
  <pageMargins left="0.19685039370078741" right="0.19685039370078741" top="0.19685039370078741" bottom="0.19685039370078741" header="0.31496062992125984" footer="0.31496062992125984"/>
  <pageSetup paperSize="9" scale="45"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35</vt:i4>
      </vt:variant>
    </vt:vector>
  </HeadingPairs>
  <TitlesOfParts>
    <vt:vector size="36" baseType="lpstr">
      <vt:lpstr>Лист глушения</vt:lpstr>
      <vt:lpstr>'Лист глушения'!__glushenie__</vt:lpstr>
      <vt:lpstr>'Лист глушения'!dв</vt:lpstr>
      <vt:lpstr>'Лист глушения'!dв3</vt:lpstr>
      <vt:lpstr>'Лист глушения'!dвн</vt:lpstr>
      <vt:lpstr>'Лист глушения'!dн</vt:lpstr>
      <vt:lpstr>'Лист глушения'!dн3</vt:lpstr>
      <vt:lpstr>'Лист глушения'!dнар</vt:lpstr>
      <vt:lpstr>'Лист глушения'!gbr</vt:lpstr>
      <vt:lpstr>'Лист глушения'!Hсп2</vt:lpstr>
      <vt:lpstr>'Лист глушения'!qqw</vt:lpstr>
      <vt:lpstr>'Лист глушения'!SG</vt:lpstr>
      <vt:lpstr>'Лист глушения'!VYзадан</vt:lpstr>
      <vt:lpstr>'Лист глушения'!Vгл</vt:lpstr>
      <vt:lpstr>'Лист глушения'!Vзатр</vt:lpstr>
      <vt:lpstr>'Лист глушения'!Vзум</vt:lpstr>
      <vt:lpstr>'Лист глушения'!Vнкт</vt:lpstr>
      <vt:lpstr>'Лист глушения'!Vобщ</vt:lpstr>
      <vt:lpstr>'Лист глушения'!Vэк</vt:lpstr>
      <vt:lpstr>'Лист глушения'!Yзадан</vt:lpstr>
      <vt:lpstr>'Лист глушения'!ВНК</vt:lpstr>
      <vt:lpstr>'Лист глушения'!Запас</vt:lpstr>
      <vt:lpstr>'Лист глушения'!ЗЖ</vt:lpstr>
      <vt:lpstr>'Лист глушения'!зПЦ</vt:lpstr>
      <vt:lpstr>'Лист глушения'!КЦ</vt:lpstr>
      <vt:lpstr>'Лист глушения'!Ни</vt:lpstr>
      <vt:lpstr>'Лист глушения'!НКТ1</vt:lpstr>
      <vt:lpstr>'Лист глушения'!НКТ2</vt:lpstr>
      <vt:lpstr>'Лист глушения'!НКТ3</vt:lpstr>
      <vt:lpstr>'Лист глушения'!Нсп</vt:lpstr>
      <vt:lpstr>'Лист глушения'!Нт</vt:lpstr>
      <vt:lpstr>'Лист глушения'!Область_печати</vt:lpstr>
      <vt:lpstr>'Лист глушения'!оКЦ</vt:lpstr>
      <vt:lpstr>'Лист глушения'!Рпл</vt:lpstr>
      <vt:lpstr>'Лист глушения'!ЭК</vt:lpstr>
      <vt:lpstr>'Лист глушения'!ЭКв</vt:lpstr>
    </vt:vector>
  </TitlesOfParts>
  <Company>ООО «Славнефть-Красноярскнефтегаз»</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Александрова Ю.В.</cp:lastModifiedBy>
  <dcterms:created xsi:type="dcterms:W3CDTF">2018-06-13T07:05:16Z</dcterms:created>
  <dcterms:modified xsi:type="dcterms:W3CDTF">2023-10-23T05:27:46Z</dcterms:modified>
</cp:coreProperties>
</file>